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10320"/>
  </bookViews>
  <sheets>
    <sheet name="1-4" sheetId="1" r:id="rId1"/>
    <sheet name="общее" sheetId="2" r:id="rId2"/>
    <sheet name="овз 1-4 1 см" sheetId="3" r:id="rId3"/>
    <sheet name="овз 1-4 2 см" sheetId="4" r:id="rId4"/>
    <sheet name="модуль14,2" sheetId="5" r:id="rId5"/>
    <sheet name="мо,сво 14.2" sheetId="6" r:id="rId6"/>
    <sheet name="модуль 14.1" sheetId="7" r:id="rId7"/>
    <sheet name="мо 14.1" sheetId="8" r:id="rId8"/>
    <sheet name="овз 14.1" sheetId="9" r:id="rId9"/>
    <sheet name="соп 14.1" sheetId="10" r:id="rId10"/>
  </sheets>
  <calcPr calcId="145621"/>
</workbook>
</file>

<file path=xl/calcChain.xml><?xml version="1.0" encoding="utf-8"?>
<calcChain xmlns="http://schemas.openxmlformats.org/spreadsheetml/2006/main">
  <c r="F93" i="10" l="1"/>
  <c r="E93" i="10"/>
  <c r="D93" i="10"/>
  <c r="C93" i="10"/>
  <c r="B93" i="10"/>
  <c r="F85" i="10"/>
  <c r="E85" i="10"/>
  <c r="D85" i="10"/>
  <c r="C85" i="10"/>
  <c r="B85" i="10"/>
  <c r="F77" i="10"/>
  <c r="E77" i="10"/>
  <c r="D77" i="10"/>
  <c r="C77" i="10"/>
  <c r="B77" i="10"/>
  <c r="F69" i="10"/>
  <c r="E69" i="10"/>
  <c r="D69" i="10"/>
  <c r="C69" i="10"/>
  <c r="B69" i="10"/>
  <c r="F61" i="10"/>
  <c r="E61" i="10"/>
  <c r="D61" i="10"/>
  <c r="C61" i="10"/>
  <c r="B61" i="10"/>
  <c r="F54" i="10"/>
  <c r="E54" i="10"/>
  <c r="D54" i="10"/>
  <c r="C54" i="10"/>
  <c r="B54" i="10"/>
  <c r="F45" i="10"/>
  <c r="E45" i="10"/>
  <c r="D45" i="10"/>
  <c r="C45" i="10"/>
  <c r="B45" i="10"/>
  <c r="F38" i="10"/>
  <c r="E38" i="10"/>
  <c r="D38" i="10"/>
  <c r="C38" i="10"/>
  <c r="B38" i="10"/>
  <c r="F31" i="10"/>
  <c r="E31" i="10"/>
  <c r="D31" i="10"/>
  <c r="C31" i="10"/>
  <c r="B31" i="10"/>
  <c r="F23" i="10"/>
  <c r="E23" i="10"/>
  <c r="D23" i="10"/>
  <c r="C23" i="10"/>
  <c r="B23" i="10"/>
  <c r="F15" i="10"/>
  <c r="E15" i="10"/>
  <c r="D15" i="10"/>
  <c r="C15" i="10"/>
  <c r="B15" i="10"/>
  <c r="F8" i="10"/>
  <c r="E8" i="10"/>
  <c r="D8" i="10"/>
  <c r="C8" i="10"/>
  <c r="B8" i="10"/>
  <c r="F164" i="9"/>
  <c r="E164" i="9"/>
  <c r="B164" i="9"/>
  <c r="F163" i="9"/>
  <c r="E163" i="9"/>
  <c r="D163" i="9"/>
  <c r="C163" i="9"/>
  <c r="B163" i="9"/>
  <c r="F159" i="9"/>
  <c r="E159" i="9"/>
  <c r="D159" i="9"/>
  <c r="D164" i="9" s="1"/>
  <c r="C159" i="9"/>
  <c r="B159" i="9"/>
  <c r="E150" i="9"/>
  <c r="D150" i="9"/>
  <c r="F149" i="9"/>
  <c r="E149" i="9"/>
  <c r="D149" i="9"/>
  <c r="C149" i="9"/>
  <c r="B149" i="9"/>
  <c r="F145" i="9"/>
  <c r="F150" i="9" s="1"/>
  <c r="E145" i="9"/>
  <c r="D145" i="9"/>
  <c r="C145" i="9"/>
  <c r="C150" i="9" s="1"/>
  <c r="B145" i="9"/>
  <c r="B150" i="9" s="1"/>
  <c r="C137" i="9"/>
  <c r="F136" i="9"/>
  <c r="E136" i="9"/>
  <c r="D136" i="9"/>
  <c r="D137" i="9" s="1"/>
  <c r="C136" i="9"/>
  <c r="B136" i="9"/>
  <c r="F132" i="9"/>
  <c r="F137" i="9" s="1"/>
  <c r="E132" i="9"/>
  <c r="E137" i="9" s="1"/>
  <c r="D132" i="9"/>
  <c r="C132" i="9"/>
  <c r="B132" i="9"/>
  <c r="B137" i="9" s="1"/>
  <c r="F123" i="9"/>
  <c r="C123" i="9"/>
  <c r="B123" i="9"/>
  <c r="F122" i="9"/>
  <c r="E122" i="9"/>
  <c r="D122" i="9"/>
  <c r="C122" i="9"/>
  <c r="B122" i="9"/>
  <c r="F118" i="9"/>
  <c r="E118" i="9"/>
  <c r="E123" i="9" s="1"/>
  <c r="D118" i="9"/>
  <c r="C118" i="9"/>
  <c r="B118" i="9"/>
  <c r="F109" i="9"/>
  <c r="E109" i="9"/>
  <c r="F108" i="9"/>
  <c r="E108" i="9"/>
  <c r="D108" i="9"/>
  <c r="C108" i="9"/>
  <c r="B108" i="9"/>
  <c r="B109" i="9" s="1"/>
  <c r="F104" i="9"/>
  <c r="E104" i="9"/>
  <c r="D104" i="9"/>
  <c r="D109" i="9" s="1"/>
  <c r="C104" i="9"/>
  <c r="C109" i="9" s="1"/>
  <c r="B104" i="9"/>
  <c r="D96" i="9"/>
  <c r="F95" i="9"/>
  <c r="E95" i="9"/>
  <c r="E96" i="9" s="1"/>
  <c r="D95" i="9"/>
  <c r="C95" i="9"/>
  <c r="B95" i="9"/>
  <c r="F91" i="9"/>
  <c r="F96" i="9" s="1"/>
  <c r="E91" i="9"/>
  <c r="D91" i="9"/>
  <c r="C91" i="9"/>
  <c r="C96" i="9" s="1"/>
  <c r="B91" i="9"/>
  <c r="B96" i="9" s="1"/>
  <c r="C81" i="9"/>
  <c r="F80" i="9"/>
  <c r="E80" i="9"/>
  <c r="D80" i="9"/>
  <c r="D81" i="9" s="1"/>
  <c r="C80" i="9"/>
  <c r="B80" i="9"/>
  <c r="F76" i="9"/>
  <c r="F81" i="9" s="1"/>
  <c r="E76" i="9"/>
  <c r="D76" i="9"/>
  <c r="C76" i="9"/>
  <c r="B76" i="9"/>
  <c r="B81" i="9" s="1"/>
  <c r="F68" i="9"/>
  <c r="B68" i="9"/>
  <c r="F67" i="9"/>
  <c r="E67" i="9"/>
  <c r="D67" i="9"/>
  <c r="C67" i="9"/>
  <c r="C68" i="9" s="1"/>
  <c r="B67" i="9"/>
  <c r="F63" i="9"/>
  <c r="E63" i="9"/>
  <c r="E68" i="9" s="1"/>
  <c r="D63" i="9"/>
  <c r="D68" i="9" s="1"/>
  <c r="C63" i="9"/>
  <c r="B63" i="9"/>
  <c r="F55" i="9"/>
  <c r="E55" i="9"/>
  <c r="B55" i="9"/>
  <c r="F54" i="9"/>
  <c r="E54" i="9"/>
  <c r="D54" i="9"/>
  <c r="C54" i="9"/>
  <c r="B54" i="9"/>
  <c r="F50" i="9"/>
  <c r="E50" i="9"/>
  <c r="D50" i="9"/>
  <c r="D55" i="9" s="1"/>
  <c r="C50" i="9"/>
  <c r="B50" i="9"/>
  <c r="E41" i="9"/>
  <c r="D41" i="9"/>
  <c r="F40" i="9"/>
  <c r="E40" i="9"/>
  <c r="D40" i="9"/>
  <c r="C40" i="9"/>
  <c r="B40" i="9"/>
  <c r="F36" i="9"/>
  <c r="F41" i="9" s="1"/>
  <c r="E36" i="9"/>
  <c r="D36" i="9"/>
  <c r="C36" i="9"/>
  <c r="C41" i="9" s="1"/>
  <c r="B36" i="9"/>
  <c r="B41" i="9" s="1"/>
  <c r="C27" i="9"/>
  <c r="F26" i="9"/>
  <c r="E26" i="9"/>
  <c r="D26" i="9"/>
  <c r="D27" i="9" s="1"/>
  <c r="C26" i="9"/>
  <c r="B26" i="9"/>
  <c r="F22" i="9"/>
  <c r="F27" i="9" s="1"/>
  <c r="E22" i="9"/>
  <c r="E27" i="9" s="1"/>
  <c r="D22" i="9"/>
  <c r="C22" i="9"/>
  <c r="B22" i="9"/>
  <c r="B27" i="9" s="1"/>
  <c r="F14" i="9"/>
  <c r="C14" i="9"/>
  <c r="B14" i="9"/>
  <c r="F13" i="9"/>
  <c r="E13" i="9"/>
  <c r="D13" i="9"/>
  <c r="C13" i="9"/>
  <c r="B13" i="9"/>
  <c r="F9" i="9"/>
  <c r="E9" i="9"/>
  <c r="E14" i="9" s="1"/>
  <c r="D9" i="9"/>
  <c r="C9" i="9"/>
  <c r="B9" i="9"/>
  <c r="F109" i="8"/>
  <c r="E109" i="8"/>
  <c r="D109" i="8"/>
  <c r="C109" i="8"/>
  <c r="B109" i="8"/>
  <c r="F100" i="8"/>
  <c r="E100" i="8"/>
  <c r="D100" i="8"/>
  <c r="C100" i="8"/>
  <c r="B100" i="8"/>
  <c r="F91" i="8"/>
  <c r="E91" i="8"/>
  <c r="D91" i="8"/>
  <c r="C91" i="8"/>
  <c r="B91" i="8"/>
  <c r="F82" i="8"/>
  <c r="E82" i="8"/>
  <c r="D82" i="8"/>
  <c r="C82" i="8"/>
  <c r="B82" i="8"/>
  <c r="F73" i="8"/>
  <c r="E73" i="8"/>
  <c r="D73" i="8"/>
  <c r="C73" i="8"/>
  <c r="B73" i="8"/>
  <c r="F64" i="8"/>
  <c r="B64" i="8"/>
  <c r="F59" i="8"/>
  <c r="E59" i="8"/>
  <c r="E64" i="8" s="1"/>
  <c r="D59" i="8"/>
  <c r="D64" i="8" s="1"/>
  <c r="C59" i="8"/>
  <c r="C64" i="8" s="1"/>
  <c r="F54" i="8"/>
  <c r="E54" i="8"/>
  <c r="D54" i="8"/>
  <c r="C54" i="8"/>
  <c r="B54" i="8"/>
  <c r="F45" i="8"/>
  <c r="E45" i="8"/>
  <c r="D45" i="8"/>
  <c r="C45" i="8"/>
  <c r="B45" i="8"/>
  <c r="F36" i="8"/>
  <c r="E36" i="8"/>
  <c r="D36" i="8"/>
  <c r="C36" i="8"/>
  <c r="B36" i="8"/>
  <c r="F27" i="8"/>
  <c r="E27" i="8"/>
  <c r="D27" i="8"/>
  <c r="C27" i="8"/>
  <c r="B27" i="8"/>
  <c r="F18" i="8"/>
  <c r="E18" i="8"/>
  <c r="D18" i="8"/>
  <c r="C18" i="8"/>
  <c r="B18" i="8"/>
  <c r="F10" i="8"/>
  <c r="E10" i="8"/>
  <c r="D10" i="8"/>
  <c r="C10" i="8"/>
  <c r="B10" i="8"/>
  <c r="F113" i="7"/>
  <c r="E113" i="7"/>
  <c r="B113" i="7"/>
  <c r="E112" i="7"/>
  <c r="D112" i="7"/>
  <c r="D113" i="7" s="1"/>
  <c r="C112" i="7"/>
  <c r="C113" i="7" s="1"/>
  <c r="F104" i="7"/>
  <c r="E104" i="7"/>
  <c r="D104" i="7"/>
  <c r="C104" i="7"/>
  <c r="B104" i="7"/>
  <c r="F95" i="7"/>
  <c r="B95" i="7"/>
  <c r="E94" i="7"/>
  <c r="E95" i="7" s="1"/>
  <c r="D94" i="7"/>
  <c r="D95" i="7" s="1"/>
  <c r="C94" i="7"/>
  <c r="C95" i="7" s="1"/>
  <c r="F86" i="7"/>
  <c r="E86" i="7"/>
  <c r="D86" i="7"/>
  <c r="C86" i="7"/>
  <c r="B86" i="7"/>
  <c r="F76" i="7"/>
  <c r="B76" i="7"/>
  <c r="E75" i="7"/>
  <c r="E76" i="7" s="1"/>
  <c r="D75" i="7"/>
  <c r="D76" i="7" s="1"/>
  <c r="C75" i="7"/>
  <c r="C76" i="7" s="1"/>
  <c r="E67" i="7"/>
  <c r="C67" i="7"/>
  <c r="B67" i="7"/>
  <c r="F62" i="7"/>
  <c r="F67" i="7" s="1"/>
  <c r="D62" i="7"/>
  <c r="D67" i="7" s="1"/>
  <c r="F56" i="7"/>
  <c r="E56" i="7"/>
  <c r="D56" i="7"/>
  <c r="C56" i="7"/>
  <c r="B56" i="7"/>
  <c r="F48" i="7"/>
  <c r="B48" i="7"/>
  <c r="E47" i="7"/>
  <c r="E48" i="7" s="1"/>
  <c r="D47" i="7"/>
  <c r="D48" i="7" s="1"/>
  <c r="C47" i="7"/>
  <c r="C48" i="7" s="1"/>
  <c r="F39" i="7"/>
  <c r="E39" i="7"/>
  <c r="D39" i="7"/>
  <c r="C39" i="7"/>
  <c r="B39" i="7"/>
  <c r="F29" i="7"/>
  <c r="E29" i="7"/>
  <c r="D29" i="7"/>
  <c r="B29" i="7"/>
  <c r="E28" i="7"/>
  <c r="D28" i="7"/>
  <c r="C28" i="7"/>
  <c r="C29" i="7" s="1"/>
  <c r="F20" i="7"/>
  <c r="E20" i="7"/>
  <c r="D20" i="7"/>
  <c r="C20" i="7"/>
  <c r="B20" i="7"/>
  <c r="F11" i="7"/>
  <c r="E11" i="7"/>
  <c r="B11" i="7"/>
  <c r="E10" i="7"/>
  <c r="D10" i="7"/>
  <c r="D11" i="7" s="1"/>
  <c r="C10" i="7"/>
  <c r="C11" i="7" s="1"/>
  <c r="F168" i="6"/>
  <c r="E168" i="6"/>
  <c r="D168" i="6"/>
  <c r="C168" i="6"/>
  <c r="B168" i="6"/>
  <c r="F166" i="6"/>
  <c r="E166" i="6"/>
  <c r="F163" i="6"/>
  <c r="E163" i="6"/>
  <c r="D163" i="6"/>
  <c r="C163" i="6"/>
  <c r="B163" i="6"/>
  <c r="F154" i="6"/>
  <c r="E154" i="6"/>
  <c r="D154" i="6"/>
  <c r="C154" i="6"/>
  <c r="B154" i="6"/>
  <c r="F152" i="6"/>
  <c r="E152" i="6"/>
  <c r="F149" i="6"/>
  <c r="E149" i="6"/>
  <c r="D149" i="6"/>
  <c r="C149" i="6"/>
  <c r="B149" i="6"/>
  <c r="F141" i="6"/>
  <c r="E141" i="6"/>
  <c r="D141" i="6"/>
  <c r="C141" i="6"/>
  <c r="B141" i="6"/>
  <c r="F139" i="6"/>
  <c r="E139" i="6"/>
  <c r="E136" i="6"/>
  <c r="C136" i="6"/>
  <c r="B136" i="6"/>
  <c r="F132" i="6"/>
  <c r="F136" i="6" s="1"/>
  <c r="D132" i="6"/>
  <c r="D136" i="6" s="1"/>
  <c r="D127" i="6"/>
  <c r="C127" i="6"/>
  <c r="B127" i="6"/>
  <c r="F125" i="6"/>
  <c r="F127" i="6" s="1"/>
  <c r="E125" i="6"/>
  <c r="E127" i="6" s="1"/>
  <c r="F122" i="6"/>
  <c r="E122" i="6"/>
  <c r="D122" i="6"/>
  <c r="C122" i="6"/>
  <c r="B122" i="6"/>
  <c r="D113" i="6"/>
  <c r="C113" i="6"/>
  <c r="B113" i="6"/>
  <c r="F111" i="6"/>
  <c r="F113" i="6" s="1"/>
  <c r="E111" i="6"/>
  <c r="E113" i="6" s="1"/>
  <c r="F108" i="6"/>
  <c r="E108" i="6"/>
  <c r="D108" i="6"/>
  <c r="C108" i="6"/>
  <c r="B108" i="6"/>
  <c r="D99" i="6"/>
  <c r="C99" i="6"/>
  <c r="B99" i="6"/>
  <c r="F97" i="6"/>
  <c r="F99" i="6" s="1"/>
  <c r="E97" i="6"/>
  <c r="E99" i="6" s="1"/>
  <c r="F94" i="6"/>
  <c r="E94" i="6"/>
  <c r="D94" i="6"/>
  <c r="C94" i="6"/>
  <c r="B94" i="6"/>
  <c r="D84" i="6"/>
  <c r="C84" i="6"/>
  <c r="B84" i="6"/>
  <c r="F82" i="6"/>
  <c r="F84" i="6" s="1"/>
  <c r="E82" i="6"/>
  <c r="E84" i="6" s="1"/>
  <c r="F79" i="6"/>
  <c r="E79" i="6"/>
  <c r="D79" i="6"/>
  <c r="C79" i="6"/>
  <c r="B79" i="6"/>
  <c r="D71" i="6"/>
  <c r="C71" i="6"/>
  <c r="B71" i="6"/>
  <c r="F69" i="6"/>
  <c r="F71" i="6" s="1"/>
  <c r="E69" i="6"/>
  <c r="E71" i="6" s="1"/>
  <c r="F66" i="6"/>
  <c r="E66" i="6"/>
  <c r="D66" i="6"/>
  <c r="C66" i="6"/>
  <c r="B66" i="6"/>
  <c r="D57" i="6"/>
  <c r="C57" i="6"/>
  <c r="B57" i="6"/>
  <c r="F55" i="6"/>
  <c r="F57" i="6" s="1"/>
  <c r="E55" i="6"/>
  <c r="E57" i="6" s="1"/>
  <c r="F52" i="6"/>
  <c r="E52" i="6"/>
  <c r="D52" i="6"/>
  <c r="C52" i="6"/>
  <c r="B52" i="6"/>
  <c r="D43" i="6"/>
  <c r="C43" i="6"/>
  <c r="B43" i="6"/>
  <c r="F41" i="6"/>
  <c r="F43" i="6" s="1"/>
  <c r="E41" i="6"/>
  <c r="E43" i="6" s="1"/>
  <c r="F38" i="6"/>
  <c r="E38" i="6"/>
  <c r="D38" i="6"/>
  <c r="C38" i="6"/>
  <c r="B38" i="6"/>
  <c r="D28" i="6"/>
  <c r="C28" i="6"/>
  <c r="B28" i="6"/>
  <c r="F26" i="6"/>
  <c r="F28" i="6" s="1"/>
  <c r="E26" i="6"/>
  <c r="E28" i="6" s="1"/>
  <c r="F23" i="6"/>
  <c r="E23" i="6"/>
  <c r="D23" i="6"/>
  <c r="C23" i="6"/>
  <c r="B23" i="6"/>
  <c r="D15" i="6"/>
  <c r="C15" i="6"/>
  <c r="B15" i="6"/>
  <c r="F13" i="6"/>
  <c r="F15" i="6" s="1"/>
  <c r="E13" i="6"/>
  <c r="E15" i="6" s="1"/>
  <c r="F10" i="6"/>
  <c r="E10" i="6"/>
  <c r="D10" i="6"/>
  <c r="C10" i="6"/>
  <c r="B10" i="6"/>
  <c r="F325" i="5"/>
  <c r="E325" i="5"/>
  <c r="D325" i="5"/>
  <c r="C325" i="5"/>
  <c r="B325" i="5"/>
  <c r="F321" i="5"/>
  <c r="E321" i="5"/>
  <c r="D321" i="5"/>
  <c r="C321" i="5"/>
  <c r="B321" i="5"/>
  <c r="F314" i="5"/>
  <c r="B314" i="5"/>
  <c r="E313" i="5"/>
  <c r="E314" i="5" s="1"/>
  <c r="D313" i="5"/>
  <c r="D314" i="5" s="1"/>
  <c r="C313" i="5"/>
  <c r="C314" i="5" s="1"/>
  <c r="F308" i="5"/>
  <c r="E308" i="5"/>
  <c r="D308" i="5"/>
  <c r="C308" i="5"/>
  <c r="B308" i="5"/>
  <c r="F299" i="5"/>
  <c r="E299" i="5"/>
  <c r="D299" i="5"/>
  <c r="C299" i="5"/>
  <c r="B299" i="5"/>
  <c r="F295" i="5"/>
  <c r="E295" i="5"/>
  <c r="D295" i="5"/>
  <c r="C295" i="5"/>
  <c r="B295" i="5"/>
  <c r="F287" i="5"/>
  <c r="E287" i="5"/>
  <c r="D287" i="5"/>
  <c r="B287" i="5"/>
  <c r="E286" i="5"/>
  <c r="D286" i="5"/>
  <c r="C286" i="5"/>
  <c r="C287" i="5" s="1"/>
  <c r="F281" i="5"/>
  <c r="E281" i="5"/>
  <c r="D281" i="5"/>
  <c r="C281" i="5"/>
  <c r="B281" i="5"/>
  <c r="F272" i="5"/>
  <c r="E272" i="5"/>
  <c r="D272" i="5"/>
  <c r="C272" i="5"/>
  <c r="B272" i="5"/>
  <c r="F268" i="5"/>
  <c r="E268" i="5"/>
  <c r="C268" i="5"/>
  <c r="B268" i="5"/>
  <c r="F263" i="5"/>
  <c r="D263" i="5"/>
  <c r="D268" i="5" s="1"/>
  <c r="B260" i="5"/>
  <c r="E259" i="5"/>
  <c r="E260" i="5" s="1"/>
  <c r="D259" i="5"/>
  <c r="C259" i="5"/>
  <c r="C260" i="5" s="1"/>
  <c r="F256" i="5"/>
  <c r="F260" i="5" s="1"/>
  <c r="D256" i="5"/>
  <c r="D260" i="5" s="1"/>
  <c r="F254" i="5"/>
  <c r="E254" i="5"/>
  <c r="D254" i="5"/>
  <c r="C254" i="5"/>
  <c r="B254" i="5"/>
  <c r="F247" i="5"/>
  <c r="E247" i="5"/>
  <c r="D247" i="5"/>
  <c r="C247" i="5"/>
  <c r="B247" i="5"/>
  <c r="F242" i="5"/>
  <c r="E242" i="5"/>
  <c r="D242" i="5"/>
  <c r="C242" i="5"/>
  <c r="B242" i="5"/>
  <c r="F234" i="5"/>
  <c r="B234" i="5"/>
  <c r="E233" i="5"/>
  <c r="E234" i="5" s="1"/>
  <c r="D233" i="5"/>
  <c r="D234" i="5" s="1"/>
  <c r="C233" i="5"/>
  <c r="C234" i="5" s="1"/>
  <c r="F228" i="5"/>
  <c r="E228" i="5"/>
  <c r="D228" i="5"/>
  <c r="C228" i="5"/>
  <c r="B228" i="5"/>
  <c r="F219" i="5"/>
  <c r="E219" i="5"/>
  <c r="D219" i="5"/>
  <c r="C219" i="5"/>
  <c r="B219" i="5"/>
  <c r="E215" i="5"/>
  <c r="D215" i="5"/>
  <c r="C215" i="5"/>
  <c r="B215" i="5"/>
  <c r="F212" i="5"/>
  <c r="F215" i="5" s="1"/>
  <c r="E212" i="5"/>
  <c r="F207" i="5"/>
  <c r="B207" i="5"/>
  <c r="E206" i="5"/>
  <c r="E207" i="5" s="1"/>
  <c r="D206" i="5"/>
  <c r="D207" i="5" s="1"/>
  <c r="C206" i="5"/>
  <c r="C207" i="5" s="1"/>
  <c r="F201" i="5"/>
  <c r="E201" i="5"/>
  <c r="D201" i="5"/>
  <c r="C201" i="5"/>
  <c r="B201" i="5"/>
  <c r="F192" i="5"/>
  <c r="E192" i="5"/>
  <c r="D192" i="5"/>
  <c r="C192" i="5"/>
  <c r="B192" i="5"/>
  <c r="F188" i="5"/>
  <c r="E188" i="5"/>
  <c r="D188" i="5"/>
  <c r="C188" i="5"/>
  <c r="B188" i="5"/>
  <c r="F180" i="5"/>
  <c r="B180" i="5"/>
  <c r="E179" i="5"/>
  <c r="E180" i="5" s="1"/>
  <c r="D179" i="5"/>
  <c r="D180" i="5" s="1"/>
  <c r="C179" i="5"/>
  <c r="C180" i="5" s="1"/>
  <c r="F174" i="5"/>
  <c r="E174" i="5"/>
  <c r="D174" i="5"/>
  <c r="C174" i="5"/>
  <c r="B174" i="5"/>
  <c r="F164" i="5"/>
  <c r="E164" i="5"/>
  <c r="D164" i="5"/>
  <c r="C164" i="5"/>
  <c r="B164" i="5"/>
  <c r="F160" i="5"/>
  <c r="E160" i="5"/>
  <c r="D160" i="5"/>
  <c r="C160" i="5"/>
  <c r="B160" i="5"/>
  <c r="F152" i="5"/>
  <c r="B152" i="5"/>
  <c r="E151" i="5"/>
  <c r="E152" i="5" s="1"/>
  <c r="D151" i="5"/>
  <c r="D152" i="5" s="1"/>
  <c r="C151" i="5"/>
  <c r="C152" i="5" s="1"/>
  <c r="F146" i="5"/>
  <c r="E146" i="5"/>
  <c r="D146" i="5"/>
  <c r="C146" i="5"/>
  <c r="B146" i="5"/>
  <c r="F137" i="5"/>
  <c r="E137" i="5"/>
  <c r="D137" i="5"/>
  <c r="C137" i="5"/>
  <c r="B137" i="5"/>
  <c r="F133" i="5"/>
  <c r="E133" i="5"/>
  <c r="D133" i="5"/>
  <c r="C133" i="5"/>
  <c r="B133" i="5"/>
  <c r="F125" i="5"/>
  <c r="E125" i="5"/>
  <c r="D125" i="5"/>
  <c r="B125" i="5"/>
  <c r="E124" i="5"/>
  <c r="D124" i="5"/>
  <c r="C124" i="5"/>
  <c r="C125" i="5" s="1"/>
  <c r="F119" i="5"/>
  <c r="E119" i="5"/>
  <c r="D119" i="5"/>
  <c r="C119" i="5"/>
  <c r="B119" i="5"/>
  <c r="F110" i="5"/>
  <c r="E110" i="5"/>
  <c r="D110" i="5"/>
  <c r="C110" i="5"/>
  <c r="B110" i="5"/>
  <c r="F106" i="5"/>
  <c r="E106" i="5"/>
  <c r="D106" i="5"/>
  <c r="C106" i="5"/>
  <c r="B106" i="5"/>
  <c r="F98" i="5"/>
  <c r="B98" i="5"/>
  <c r="E97" i="5"/>
  <c r="E98" i="5" s="1"/>
  <c r="D97" i="5"/>
  <c r="D98" i="5" s="1"/>
  <c r="C97" i="5"/>
  <c r="C98" i="5" s="1"/>
  <c r="F92" i="5"/>
  <c r="E92" i="5"/>
  <c r="D92" i="5"/>
  <c r="C92" i="5"/>
  <c r="B92" i="5"/>
  <c r="F83" i="5"/>
  <c r="E83" i="5"/>
  <c r="D83" i="5"/>
  <c r="C83" i="5"/>
  <c r="B83" i="5"/>
  <c r="F79" i="5"/>
  <c r="E79" i="5"/>
  <c r="D79" i="5"/>
  <c r="C79" i="5"/>
  <c r="B79" i="5"/>
  <c r="F71" i="5"/>
  <c r="B71" i="5"/>
  <c r="E70" i="5"/>
  <c r="E71" i="5" s="1"/>
  <c r="D70" i="5"/>
  <c r="D71" i="5" s="1"/>
  <c r="C70" i="5"/>
  <c r="C71" i="5" s="1"/>
  <c r="F65" i="5"/>
  <c r="E65" i="5"/>
  <c r="D65" i="5"/>
  <c r="C65" i="5"/>
  <c r="B65" i="5"/>
  <c r="F56" i="5"/>
  <c r="E56" i="5"/>
  <c r="D56" i="5"/>
  <c r="C56" i="5"/>
  <c r="B56" i="5"/>
  <c r="D52" i="5"/>
  <c r="C52" i="5"/>
  <c r="B52" i="5"/>
  <c r="F49" i="5"/>
  <c r="F52" i="5" s="1"/>
  <c r="E49" i="5"/>
  <c r="E52" i="5" s="1"/>
  <c r="F44" i="5"/>
  <c r="B44" i="5"/>
  <c r="E43" i="5"/>
  <c r="E44" i="5" s="1"/>
  <c r="D43" i="5"/>
  <c r="D44" i="5" s="1"/>
  <c r="C43" i="5"/>
  <c r="C44" i="5" s="1"/>
  <c r="C38" i="5"/>
  <c r="B38" i="5"/>
  <c r="F35" i="5"/>
  <c r="F38" i="5" s="1"/>
  <c r="E35" i="5"/>
  <c r="E38" i="5" s="1"/>
  <c r="D35" i="5"/>
  <c r="D38" i="5" s="1"/>
  <c r="C35" i="5"/>
  <c r="F29" i="5"/>
  <c r="E29" i="5"/>
  <c r="D29" i="5"/>
  <c r="C29" i="5"/>
  <c r="B29" i="5"/>
  <c r="F25" i="5"/>
  <c r="E25" i="5"/>
  <c r="D25" i="5"/>
  <c r="C25" i="5"/>
  <c r="B25" i="5"/>
  <c r="F17" i="5"/>
  <c r="B17" i="5"/>
  <c r="E16" i="5"/>
  <c r="E17" i="5" s="1"/>
  <c r="D16" i="5"/>
  <c r="D17" i="5" s="1"/>
  <c r="C16" i="5"/>
  <c r="C17" i="5" s="1"/>
  <c r="F11" i="5"/>
  <c r="E11" i="5"/>
  <c r="D11" i="5"/>
  <c r="C11" i="5"/>
  <c r="B11" i="5"/>
  <c r="D201" i="4"/>
  <c r="C201" i="4"/>
  <c r="F200" i="4"/>
  <c r="E200" i="4"/>
  <c r="D200" i="4"/>
  <c r="C200" i="4"/>
  <c r="B200" i="4"/>
  <c r="F196" i="4"/>
  <c r="F201" i="4" s="1"/>
  <c r="E196" i="4"/>
  <c r="E201" i="4" s="1"/>
  <c r="D196" i="4"/>
  <c r="C196" i="4"/>
  <c r="B196" i="4"/>
  <c r="B201" i="4" s="1"/>
  <c r="F185" i="4"/>
  <c r="C185" i="4"/>
  <c r="B185" i="4"/>
  <c r="F184" i="4"/>
  <c r="E184" i="4"/>
  <c r="D184" i="4"/>
  <c r="C184" i="4"/>
  <c r="B184" i="4"/>
  <c r="F180" i="4"/>
  <c r="E180" i="4"/>
  <c r="E185" i="4" s="1"/>
  <c r="D180" i="4"/>
  <c r="C180" i="4"/>
  <c r="B180" i="4"/>
  <c r="E168" i="4"/>
  <c r="F167" i="4"/>
  <c r="E167" i="4"/>
  <c r="D167" i="4"/>
  <c r="C167" i="4"/>
  <c r="B167" i="4"/>
  <c r="B168" i="4" s="1"/>
  <c r="E163" i="4"/>
  <c r="C163" i="4"/>
  <c r="C168" i="4" s="1"/>
  <c r="B163" i="4"/>
  <c r="F158" i="4"/>
  <c r="F163" i="4" s="1"/>
  <c r="F168" i="4" s="1"/>
  <c r="D158" i="4"/>
  <c r="D163" i="4" s="1"/>
  <c r="D168" i="4" s="1"/>
  <c r="F152" i="4"/>
  <c r="B152" i="4"/>
  <c r="F151" i="4"/>
  <c r="E151" i="4"/>
  <c r="D151" i="4"/>
  <c r="C151" i="4"/>
  <c r="C152" i="4" s="1"/>
  <c r="B151" i="4"/>
  <c r="F147" i="4"/>
  <c r="E147" i="4"/>
  <c r="E152" i="4" s="1"/>
  <c r="D147" i="4"/>
  <c r="D152" i="4" s="1"/>
  <c r="C147" i="4"/>
  <c r="B147" i="4"/>
  <c r="F135" i="4"/>
  <c r="E135" i="4"/>
  <c r="F134" i="4"/>
  <c r="E134" i="4"/>
  <c r="D134" i="4"/>
  <c r="C134" i="4"/>
  <c r="B134" i="4"/>
  <c r="B135" i="4" s="1"/>
  <c r="D130" i="4"/>
  <c r="D135" i="4" s="1"/>
  <c r="C130" i="4"/>
  <c r="C135" i="4" s="1"/>
  <c r="B130" i="4"/>
  <c r="F127" i="4"/>
  <c r="F130" i="4" s="1"/>
  <c r="E127" i="4"/>
  <c r="E130" i="4" s="1"/>
  <c r="F118" i="4"/>
  <c r="B118" i="4"/>
  <c r="F117" i="4"/>
  <c r="D117" i="4"/>
  <c r="C117" i="4"/>
  <c r="C118" i="4" s="1"/>
  <c r="B117" i="4"/>
  <c r="F115" i="4"/>
  <c r="E115" i="4"/>
  <c r="E117" i="4" s="1"/>
  <c r="D115" i="4"/>
  <c r="C115" i="4"/>
  <c r="F113" i="4"/>
  <c r="E113" i="4"/>
  <c r="E118" i="4" s="1"/>
  <c r="D113" i="4"/>
  <c r="C113" i="4"/>
  <c r="B113" i="4"/>
  <c r="F101" i="4"/>
  <c r="E101" i="4"/>
  <c r="F100" i="4"/>
  <c r="E100" i="4"/>
  <c r="D100" i="4"/>
  <c r="C100" i="4"/>
  <c r="B100" i="4"/>
  <c r="B101" i="4" s="1"/>
  <c r="F96" i="4"/>
  <c r="E96" i="4"/>
  <c r="D96" i="4"/>
  <c r="D101" i="4" s="1"/>
  <c r="C96" i="4"/>
  <c r="C101" i="4" s="1"/>
  <c r="B96" i="4"/>
  <c r="D85" i="4"/>
  <c r="F84" i="4"/>
  <c r="E84" i="4"/>
  <c r="E85" i="4" s="1"/>
  <c r="D84" i="4"/>
  <c r="C84" i="4"/>
  <c r="B84" i="4"/>
  <c r="F80" i="4"/>
  <c r="F85" i="4" s="1"/>
  <c r="E80" i="4"/>
  <c r="D80" i="4"/>
  <c r="C80" i="4"/>
  <c r="C85" i="4" s="1"/>
  <c r="B80" i="4"/>
  <c r="B85" i="4" s="1"/>
  <c r="C68" i="4"/>
  <c r="D67" i="4"/>
  <c r="D68" i="4" s="1"/>
  <c r="C67" i="4"/>
  <c r="B67" i="4"/>
  <c r="F65" i="4"/>
  <c r="F67" i="4" s="1"/>
  <c r="E65" i="4"/>
  <c r="E67" i="4" s="1"/>
  <c r="D65" i="4"/>
  <c r="C65" i="4"/>
  <c r="F63" i="4"/>
  <c r="F68" i="4" s="1"/>
  <c r="E63" i="4"/>
  <c r="E68" i="4" s="1"/>
  <c r="D63" i="4"/>
  <c r="C63" i="4"/>
  <c r="B63" i="4"/>
  <c r="B68" i="4" s="1"/>
  <c r="F51" i="4"/>
  <c r="B51" i="4"/>
  <c r="F50" i="4"/>
  <c r="E50" i="4"/>
  <c r="D50" i="4"/>
  <c r="C50" i="4"/>
  <c r="C51" i="4" s="1"/>
  <c r="B50" i="4"/>
  <c r="F46" i="4"/>
  <c r="E46" i="4"/>
  <c r="E51" i="4" s="1"/>
  <c r="D46" i="4"/>
  <c r="D51" i="4" s="1"/>
  <c r="C46" i="4"/>
  <c r="B46" i="4"/>
  <c r="F34" i="4"/>
  <c r="F35" i="4" s="1"/>
  <c r="E34" i="4"/>
  <c r="D34" i="4"/>
  <c r="C34" i="4"/>
  <c r="B34" i="4"/>
  <c r="B35" i="4" s="1"/>
  <c r="F32" i="4"/>
  <c r="F30" i="4"/>
  <c r="E30" i="4"/>
  <c r="E35" i="4" s="1"/>
  <c r="D30" i="4"/>
  <c r="D35" i="4" s="1"/>
  <c r="C30" i="4"/>
  <c r="B30" i="4"/>
  <c r="F19" i="4"/>
  <c r="E19" i="4"/>
  <c r="F18" i="4"/>
  <c r="E18" i="4"/>
  <c r="D18" i="4"/>
  <c r="C18" i="4"/>
  <c r="B18" i="4"/>
  <c r="B19" i="4" s="1"/>
  <c r="F14" i="4"/>
  <c r="E14" i="4"/>
  <c r="D14" i="4"/>
  <c r="D19" i="4" s="1"/>
  <c r="C14" i="4"/>
  <c r="C19" i="4" s="1"/>
  <c r="B14" i="4"/>
  <c r="E188" i="3"/>
  <c r="F187" i="3"/>
  <c r="E187" i="3"/>
  <c r="D187" i="3"/>
  <c r="C187" i="3"/>
  <c r="B187" i="3"/>
  <c r="C182" i="3"/>
  <c r="C188" i="3" s="1"/>
  <c r="B182" i="3"/>
  <c r="F180" i="3"/>
  <c r="E180" i="3"/>
  <c r="E182" i="3" s="1"/>
  <c r="F178" i="3"/>
  <c r="F182" i="3" s="1"/>
  <c r="F188" i="3" s="1"/>
  <c r="D178" i="3"/>
  <c r="D182" i="3" s="1"/>
  <c r="D188" i="3" s="1"/>
  <c r="C178" i="3"/>
  <c r="D172" i="3"/>
  <c r="F171" i="3"/>
  <c r="E171" i="3"/>
  <c r="D171" i="3"/>
  <c r="C171" i="3"/>
  <c r="B171" i="3"/>
  <c r="F166" i="3"/>
  <c r="F172" i="3" s="1"/>
  <c r="D166" i="3"/>
  <c r="C166" i="3"/>
  <c r="C172" i="3" s="1"/>
  <c r="B166" i="3"/>
  <c r="B172" i="3" s="1"/>
  <c r="F164" i="3"/>
  <c r="E164" i="3"/>
  <c r="E166" i="3" s="1"/>
  <c r="E172" i="3" s="1"/>
  <c r="F157" i="3"/>
  <c r="E157" i="3"/>
  <c r="F156" i="3"/>
  <c r="E156" i="3"/>
  <c r="D156" i="3"/>
  <c r="C156" i="3"/>
  <c r="B156" i="3"/>
  <c r="B157" i="3" s="1"/>
  <c r="F151" i="3"/>
  <c r="E151" i="3"/>
  <c r="D151" i="3"/>
  <c r="D157" i="3" s="1"/>
  <c r="C151" i="3"/>
  <c r="C157" i="3" s="1"/>
  <c r="B151" i="3"/>
  <c r="D141" i="3"/>
  <c r="F140" i="3"/>
  <c r="E140" i="3"/>
  <c r="D140" i="3"/>
  <c r="C140" i="3"/>
  <c r="B140" i="3"/>
  <c r="F135" i="3"/>
  <c r="F141" i="3" s="1"/>
  <c r="B135" i="3"/>
  <c r="F131" i="3"/>
  <c r="E131" i="3"/>
  <c r="E135" i="3" s="1"/>
  <c r="E141" i="3" s="1"/>
  <c r="D131" i="3"/>
  <c r="D135" i="3" s="1"/>
  <c r="C131" i="3"/>
  <c r="C135" i="3" s="1"/>
  <c r="C141" i="3" s="1"/>
  <c r="F123" i="3"/>
  <c r="E123" i="3"/>
  <c r="D123" i="3"/>
  <c r="C123" i="3"/>
  <c r="B123" i="3"/>
  <c r="F118" i="3"/>
  <c r="F124" i="3" s="1"/>
  <c r="E118" i="3"/>
  <c r="E124" i="3" s="1"/>
  <c r="B118" i="3"/>
  <c r="B124" i="3" s="1"/>
  <c r="F114" i="3"/>
  <c r="E114" i="3"/>
  <c r="D114" i="3"/>
  <c r="D118" i="3" s="1"/>
  <c r="D124" i="3" s="1"/>
  <c r="C114" i="3"/>
  <c r="C118" i="3" s="1"/>
  <c r="C124" i="3" s="1"/>
  <c r="F109" i="3"/>
  <c r="B109" i="3"/>
  <c r="F108" i="3"/>
  <c r="E108" i="3"/>
  <c r="D108" i="3"/>
  <c r="C108" i="3"/>
  <c r="C109" i="3" s="1"/>
  <c r="B108" i="3"/>
  <c r="F103" i="3"/>
  <c r="E103" i="3"/>
  <c r="E109" i="3" s="1"/>
  <c r="D103" i="3"/>
  <c r="D109" i="3" s="1"/>
  <c r="C103" i="3"/>
  <c r="B103" i="3"/>
  <c r="F93" i="3"/>
  <c r="E93" i="3"/>
  <c r="B93" i="3"/>
  <c r="F92" i="3"/>
  <c r="E92" i="3"/>
  <c r="D92" i="3"/>
  <c r="C92" i="3"/>
  <c r="B92" i="3"/>
  <c r="C87" i="3"/>
  <c r="B87" i="3"/>
  <c r="F85" i="3"/>
  <c r="F87" i="3" s="1"/>
  <c r="E85" i="3"/>
  <c r="E87" i="3" s="1"/>
  <c r="D85" i="3"/>
  <c r="D87" i="3" s="1"/>
  <c r="D93" i="3" s="1"/>
  <c r="C85" i="3"/>
  <c r="D78" i="3"/>
  <c r="F77" i="3"/>
  <c r="E77" i="3"/>
  <c r="D77" i="3"/>
  <c r="C77" i="3"/>
  <c r="B77" i="3"/>
  <c r="F72" i="3"/>
  <c r="F78" i="3" s="1"/>
  <c r="D72" i="3"/>
  <c r="C72" i="3"/>
  <c r="C78" i="3" s="1"/>
  <c r="B72" i="3"/>
  <c r="B78" i="3" s="1"/>
  <c r="F70" i="3"/>
  <c r="E70" i="3"/>
  <c r="E72" i="3" s="1"/>
  <c r="F62" i="3"/>
  <c r="B62" i="3"/>
  <c r="F61" i="3"/>
  <c r="E61" i="3"/>
  <c r="D61" i="3"/>
  <c r="C61" i="3"/>
  <c r="B61" i="3"/>
  <c r="F56" i="3"/>
  <c r="D56" i="3"/>
  <c r="D62" i="3" s="1"/>
  <c r="B56" i="3"/>
  <c r="F54" i="3"/>
  <c r="E54" i="3"/>
  <c r="E56" i="3" s="1"/>
  <c r="E62" i="3" s="1"/>
  <c r="C54" i="3"/>
  <c r="C56" i="3" s="1"/>
  <c r="C62" i="3" s="1"/>
  <c r="C48" i="3"/>
  <c r="F47" i="3"/>
  <c r="E47" i="3"/>
  <c r="D47" i="3"/>
  <c r="D48" i="3" s="1"/>
  <c r="C47" i="3"/>
  <c r="B47" i="3"/>
  <c r="F42" i="3"/>
  <c r="F48" i="3" s="1"/>
  <c r="E42" i="3"/>
  <c r="D42" i="3"/>
  <c r="C42" i="3"/>
  <c r="B42" i="3"/>
  <c r="B48" i="3" s="1"/>
  <c r="B32" i="3"/>
  <c r="F31" i="3"/>
  <c r="E31" i="3"/>
  <c r="D31" i="3"/>
  <c r="C31" i="3"/>
  <c r="C32" i="3" s="1"/>
  <c r="B31" i="3"/>
  <c r="B26" i="3"/>
  <c r="F24" i="3"/>
  <c r="E24" i="3"/>
  <c r="E26" i="3" s="1"/>
  <c r="E32" i="3" s="1"/>
  <c r="F23" i="3"/>
  <c r="E23" i="3"/>
  <c r="D23" i="3"/>
  <c r="D26" i="3" s="1"/>
  <c r="D32" i="3" s="1"/>
  <c r="C23" i="3"/>
  <c r="C26" i="3" s="1"/>
  <c r="F16" i="3"/>
  <c r="E16" i="3"/>
  <c r="D16" i="3"/>
  <c r="D17" i="3" s="1"/>
  <c r="C16" i="3"/>
  <c r="B16" i="3"/>
  <c r="D11" i="3"/>
  <c r="B11" i="3"/>
  <c r="B17" i="3" s="1"/>
  <c r="F8" i="3"/>
  <c r="F11" i="3" s="1"/>
  <c r="F17" i="3" s="1"/>
  <c r="E8" i="3"/>
  <c r="E11" i="3" s="1"/>
  <c r="E17" i="3" s="1"/>
  <c r="D8" i="3"/>
  <c r="C8" i="3"/>
  <c r="C11" i="3" s="1"/>
  <c r="C17" i="3" s="1"/>
  <c r="K295" i="2"/>
  <c r="J295" i="2"/>
  <c r="I295" i="2"/>
  <c r="H295" i="2"/>
  <c r="G295" i="2"/>
  <c r="F295" i="2"/>
  <c r="E295" i="2"/>
  <c r="D295" i="2"/>
  <c r="C295" i="2"/>
  <c r="B295" i="2"/>
  <c r="K290" i="2"/>
  <c r="J290" i="2"/>
  <c r="I290" i="2"/>
  <c r="H290" i="2"/>
  <c r="H296" i="2" s="1"/>
  <c r="G290" i="2"/>
  <c r="G296" i="2" s="1"/>
  <c r="F290" i="2"/>
  <c r="E290" i="2"/>
  <c r="D290" i="2"/>
  <c r="C290" i="2"/>
  <c r="B290" i="2"/>
  <c r="K282" i="2"/>
  <c r="J282" i="2"/>
  <c r="J296" i="2" s="1"/>
  <c r="I282" i="2"/>
  <c r="I296" i="2" s="1"/>
  <c r="H282" i="2"/>
  <c r="G282" i="2"/>
  <c r="E282" i="2"/>
  <c r="B282" i="2"/>
  <c r="B296" i="2" s="1"/>
  <c r="F280" i="2"/>
  <c r="F282" i="2" s="1"/>
  <c r="F296" i="2" s="1"/>
  <c r="E280" i="2"/>
  <c r="F278" i="2"/>
  <c r="D278" i="2"/>
  <c r="D282" i="2" s="1"/>
  <c r="D296" i="2" s="1"/>
  <c r="C278" i="2"/>
  <c r="C282" i="2" s="1"/>
  <c r="C296" i="2" s="1"/>
  <c r="D272" i="2"/>
  <c r="K271" i="2"/>
  <c r="J271" i="2"/>
  <c r="I271" i="2"/>
  <c r="H271" i="2"/>
  <c r="G271" i="2"/>
  <c r="F271" i="2"/>
  <c r="E271" i="2"/>
  <c r="D271" i="2"/>
  <c r="C271" i="2"/>
  <c r="B271" i="2"/>
  <c r="K266" i="2"/>
  <c r="J266" i="2"/>
  <c r="I266" i="2"/>
  <c r="I272" i="2" s="1"/>
  <c r="H266" i="2"/>
  <c r="H272" i="2" s="1"/>
  <c r="G266" i="2"/>
  <c r="F266" i="2"/>
  <c r="E266" i="2"/>
  <c r="D266" i="2"/>
  <c r="C266" i="2"/>
  <c r="B266" i="2"/>
  <c r="K256" i="2"/>
  <c r="K272" i="2" s="1"/>
  <c r="J256" i="2"/>
  <c r="J272" i="2" s="1"/>
  <c r="I256" i="2"/>
  <c r="H256" i="2"/>
  <c r="G256" i="2"/>
  <c r="G272" i="2" s="1"/>
  <c r="F256" i="2"/>
  <c r="F272" i="2" s="1"/>
  <c r="D256" i="2"/>
  <c r="C256" i="2"/>
  <c r="C272" i="2" s="1"/>
  <c r="B256" i="2"/>
  <c r="B272" i="2" s="1"/>
  <c r="K254" i="2"/>
  <c r="J254" i="2"/>
  <c r="F254" i="2"/>
  <c r="E254" i="2"/>
  <c r="E256" i="2" s="1"/>
  <c r="E272" i="2" s="1"/>
  <c r="K246" i="2"/>
  <c r="J246" i="2"/>
  <c r="I246" i="2"/>
  <c r="H246" i="2"/>
  <c r="G246" i="2"/>
  <c r="F246" i="2"/>
  <c r="E246" i="2"/>
  <c r="D246" i="2"/>
  <c r="C246" i="2"/>
  <c r="B246" i="2"/>
  <c r="K241" i="2"/>
  <c r="J241" i="2"/>
  <c r="I241" i="2"/>
  <c r="H241" i="2"/>
  <c r="G241" i="2"/>
  <c r="E241" i="2"/>
  <c r="C241" i="2"/>
  <c r="B241" i="2"/>
  <c r="F236" i="2"/>
  <c r="F241" i="2" s="1"/>
  <c r="D236" i="2"/>
  <c r="D241" i="2" s="1"/>
  <c r="K233" i="2"/>
  <c r="K247" i="2" s="1"/>
  <c r="J233" i="2"/>
  <c r="I233" i="2"/>
  <c r="I247" i="2" s="1"/>
  <c r="H233" i="2"/>
  <c r="H247" i="2" s="1"/>
  <c r="G233" i="2"/>
  <c r="G247" i="2" s="1"/>
  <c r="F233" i="2"/>
  <c r="E233" i="2"/>
  <c r="E247" i="2" s="1"/>
  <c r="D233" i="2"/>
  <c r="D247" i="2" s="1"/>
  <c r="C233" i="2"/>
  <c r="C247" i="2" s="1"/>
  <c r="B233" i="2"/>
  <c r="K222" i="2"/>
  <c r="J222" i="2"/>
  <c r="I222" i="2"/>
  <c r="H222" i="2"/>
  <c r="G222" i="2"/>
  <c r="F222" i="2"/>
  <c r="E222" i="2"/>
  <c r="D222" i="2"/>
  <c r="C222" i="2"/>
  <c r="B222" i="2"/>
  <c r="K217" i="2"/>
  <c r="J217" i="2"/>
  <c r="I217" i="2"/>
  <c r="H217" i="2"/>
  <c r="G217" i="2"/>
  <c r="G223" i="2" s="1"/>
  <c r="F217" i="2"/>
  <c r="F223" i="2" s="1"/>
  <c r="E217" i="2"/>
  <c r="D217" i="2"/>
  <c r="C217" i="2"/>
  <c r="B217" i="2"/>
  <c r="B223" i="2" s="1"/>
  <c r="I208" i="2"/>
  <c r="I223" i="2" s="1"/>
  <c r="H208" i="2"/>
  <c r="G208" i="2"/>
  <c r="D208" i="2"/>
  <c r="D223" i="2" s="1"/>
  <c r="B208" i="2"/>
  <c r="K206" i="2"/>
  <c r="J206" i="2"/>
  <c r="I206" i="2"/>
  <c r="H206" i="2"/>
  <c r="K204" i="2"/>
  <c r="K208" i="2" s="1"/>
  <c r="K223" i="2" s="1"/>
  <c r="J204" i="2"/>
  <c r="J208" i="2" s="1"/>
  <c r="J223" i="2" s="1"/>
  <c r="I204" i="2"/>
  <c r="H204" i="2"/>
  <c r="F204" i="2"/>
  <c r="F208" i="2" s="1"/>
  <c r="E204" i="2"/>
  <c r="E208" i="2" s="1"/>
  <c r="E223" i="2" s="1"/>
  <c r="D204" i="2"/>
  <c r="C204" i="2"/>
  <c r="C208" i="2" s="1"/>
  <c r="C223" i="2" s="1"/>
  <c r="B197" i="2"/>
  <c r="K196" i="2"/>
  <c r="J196" i="2"/>
  <c r="I196" i="2"/>
  <c r="H196" i="2"/>
  <c r="G196" i="2"/>
  <c r="F196" i="2"/>
  <c r="E196" i="2"/>
  <c r="D196" i="2"/>
  <c r="C196" i="2"/>
  <c r="B196" i="2"/>
  <c r="K191" i="2"/>
  <c r="J191" i="2"/>
  <c r="I191" i="2"/>
  <c r="H191" i="2"/>
  <c r="G191" i="2"/>
  <c r="G197" i="2" s="1"/>
  <c r="F191" i="2"/>
  <c r="F197" i="2" s="1"/>
  <c r="D191" i="2"/>
  <c r="C191" i="2"/>
  <c r="C197" i="2" s="1"/>
  <c r="B191" i="2"/>
  <c r="K188" i="2"/>
  <c r="J188" i="2"/>
  <c r="F188" i="2"/>
  <c r="E188" i="2"/>
  <c r="E191" i="2" s="1"/>
  <c r="I182" i="2"/>
  <c r="I197" i="2" s="1"/>
  <c r="H182" i="2"/>
  <c r="G182" i="2"/>
  <c r="F182" i="2"/>
  <c r="E182" i="2"/>
  <c r="E197" i="2" s="1"/>
  <c r="D182" i="2"/>
  <c r="C182" i="2"/>
  <c r="B182" i="2"/>
  <c r="K180" i="2"/>
  <c r="K182" i="2" s="1"/>
  <c r="K197" i="2" s="1"/>
  <c r="J180" i="2"/>
  <c r="J182" i="2" s="1"/>
  <c r="J197" i="2" s="1"/>
  <c r="I180" i="2"/>
  <c r="H180" i="2"/>
  <c r="F172" i="2"/>
  <c r="K171" i="2"/>
  <c r="J171" i="2"/>
  <c r="I171" i="2"/>
  <c r="H171" i="2"/>
  <c r="G171" i="2"/>
  <c r="F171" i="2"/>
  <c r="E171" i="2"/>
  <c r="D171" i="2"/>
  <c r="C171" i="2"/>
  <c r="B171" i="2"/>
  <c r="K166" i="2"/>
  <c r="J166" i="2"/>
  <c r="I166" i="2"/>
  <c r="H166" i="2"/>
  <c r="G166" i="2"/>
  <c r="G172" i="2" s="1"/>
  <c r="F166" i="2"/>
  <c r="E166" i="2"/>
  <c r="D166" i="2"/>
  <c r="C166" i="2"/>
  <c r="C172" i="2" s="1"/>
  <c r="B166" i="2"/>
  <c r="B172" i="2" s="1"/>
  <c r="I158" i="2"/>
  <c r="I172" i="2" s="1"/>
  <c r="H158" i="2"/>
  <c r="H172" i="2" s="1"/>
  <c r="G158" i="2"/>
  <c r="F158" i="2"/>
  <c r="E158" i="2"/>
  <c r="E172" i="2" s="1"/>
  <c r="D158" i="2"/>
  <c r="D172" i="2" s="1"/>
  <c r="C158" i="2"/>
  <c r="B158" i="2"/>
  <c r="K156" i="2"/>
  <c r="K158" i="2" s="1"/>
  <c r="K172" i="2" s="1"/>
  <c r="J156" i="2"/>
  <c r="J158" i="2" s="1"/>
  <c r="J172" i="2" s="1"/>
  <c r="I156" i="2"/>
  <c r="H156" i="2"/>
  <c r="J147" i="2"/>
  <c r="F147" i="2"/>
  <c r="K146" i="2"/>
  <c r="J146" i="2"/>
  <c r="I146" i="2"/>
  <c r="H146" i="2"/>
  <c r="G146" i="2"/>
  <c r="F146" i="2"/>
  <c r="E146" i="2"/>
  <c r="D146" i="2"/>
  <c r="C146" i="2"/>
  <c r="B146" i="2"/>
  <c r="K141" i="2"/>
  <c r="K147" i="2" s="1"/>
  <c r="J141" i="2"/>
  <c r="I141" i="2"/>
  <c r="H141" i="2"/>
  <c r="G141" i="2"/>
  <c r="G147" i="2" s="1"/>
  <c r="F141" i="2"/>
  <c r="E141" i="2"/>
  <c r="D141" i="2"/>
  <c r="C141" i="2"/>
  <c r="B141" i="2"/>
  <c r="B147" i="2" s="1"/>
  <c r="K132" i="2"/>
  <c r="J132" i="2"/>
  <c r="I132" i="2"/>
  <c r="I147" i="2" s="1"/>
  <c r="H132" i="2"/>
  <c r="H147" i="2" s="1"/>
  <c r="G132" i="2"/>
  <c r="D132" i="2"/>
  <c r="D147" i="2" s="1"/>
  <c r="B132" i="2"/>
  <c r="F130" i="2"/>
  <c r="F132" i="2" s="1"/>
  <c r="E130" i="2"/>
  <c r="E132" i="2" s="1"/>
  <c r="E147" i="2" s="1"/>
  <c r="D130" i="2"/>
  <c r="C130" i="2"/>
  <c r="C132" i="2" s="1"/>
  <c r="C147" i="2" s="1"/>
  <c r="K122" i="2"/>
  <c r="J122" i="2"/>
  <c r="I122" i="2"/>
  <c r="H122" i="2"/>
  <c r="G122" i="2"/>
  <c r="F122" i="2"/>
  <c r="E122" i="2"/>
  <c r="D122" i="2"/>
  <c r="C122" i="2"/>
  <c r="B122" i="2"/>
  <c r="K117" i="2"/>
  <c r="J117" i="2"/>
  <c r="I117" i="2"/>
  <c r="H117" i="2"/>
  <c r="G117" i="2"/>
  <c r="G123" i="2" s="1"/>
  <c r="F117" i="2"/>
  <c r="F123" i="2" s="1"/>
  <c r="E117" i="2"/>
  <c r="D117" i="2"/>
  <c r="C117" i="2"/>
  <c r="C123" i="2" s="1"/>
  <c r="B117" i="2"/>
  <c r="B123" i="2" s="1"/>
  <c r="I108" i="2"/>
  <c r="I123" i="2" s="1"/>
  <c r="H108" i="2"/>
  <c r="G108" i="2"/>
  <c r="F108" i="2"/>
  <c r="E108" i="2"/>
  <c r="E123" i="2" s="1"/>
  <c r="D108" i="2"/>
  <c r="C108" i="2"/>
  <c r="B108" i="2"/>
  <c r="K106" i="2"/>
  <c r="K108" i="2" s="1"/>
  <c r="K123" i="2" s="1"/>
  <c r="J106" i="2"/>
  <c r="J108" i="2" s="1"/>
  <c r="J123" i="2" s="1"/>
  <c r="F106" i="2"/>
  <c r="E106" i="2"/>
  <c r="J98" i="2"/>
  <c r="F98" i="2"/>
  <c r="K97" i="2"/>
  <c r="J97" i="2"/>
  <c r="I97" i="2"/>
  <c r="H97" i="2"/>
  <c r="G97" i="2"/>
  <c r="F97" i="2"/>
  <c r="E97" i="2"/>
  <c r="D97" i="2"/>
  <c r="C97" i="2"/>
  <c r="B97" i="2"/>
  <c r="K92" i="2"/>
  <c r="K98" i="2" s="1"/>
  <c r="J92" i="2"/>
  <c r="I92" i="2"/>
  <c r="H92" i="2"/>
  <c r="G92" i="2"/>
  <c r="G98" i="2" s="1"/>
  <c r="F92" i="2"/>
  <c r="E92" i="2"/>
  <c r="D92" i="2"/>
  <c r="C92" i="2"/>
  <c r="B92" i="2"/>
  <c r="B98" i="2" s="1"/>
  <c r="K83" i="2"/>
  <c r="J83" i="2"/>
  <c r="I83" i="2"/>
  <c r="I98" i="2" s="1"/>
  <c r="H83" i="2"/>
  <c r="H98" i="2" s="1"/>
  <c r="G83" i="2"/>
  <c r="D83" i="2"/>
  <c r="D98" i="2" s="1"/>
  <c r="B83" i="2"/>
  <c r="F81" i="2"/>
  <c r="F83" i="2" s="1"/>
  <c r="E81" i="2"/>
  <c r="E83" i="2" s="1"/>
  <c r="E98" i="2" s="1"/>
  <c r="C81" i="2"/>
  <c r="C83" i="2" s="1"/>
  <c r="C98" i="2" s="1"/>
  <c r="K74" i="2"/>
  <c r="J74" i="2"/>
  <c r="I74" i="2"/>
  <c r="H74" i="2"/>
  <c r="G74" i="2"/>
  <c r="F74" i="2"/>
  <c r="E74" i="2"/>
  <c r="D74" i="2"/>
  <c r="C74" i="2"/>
  <c r="B74" i="2"/>
  <c r="K69" i="2"/>
  <c r="J69" i="2"/>
  <c r="I69" i="2"/>
  <c r="H69" i="2"/>
  <c r="G69" i="2"/>
  <c r="F69" i="2"/>
  <c r="F75" i="2" s="1"/>
  <c r="E69" i="2"/>
  <c r="E75" i="2" s="1"/>
  <c r="D69" i="2"/>
  <c r="C69" i="2"/>
  <c r="B69" i="2"/>
  <c r="B75" i="2" s="1"/>
  <c r="K61" i="2"/>
  <c r="K75" i="2" s="1"/>
  <c r="H61" i="2"/>
  <c r="H75" i="2" s="1"/>
  <c r="G61" i="2"/>
  <c r="F61" i="2"/>
  <c r="E61" i="2"/>
  <c r="D61" i="2"/>
  <c r="D75" i="2" s="1"/>
  <c r="C61" i="2"/>
  <c r="B61" i="2"/>
  <c r="K58" i="2"/>
  <c r="J58" i="2"/>
  <c r="J61" i="2" s="1"/>
  <c r="J75" i="2" s="1"/>
  <c r="I58" i="2"/>
  <c r="I61" i="2" s="1"/>
  <c r="I75" i="2" s="1"/>
  <c r="H58" i="2"/>
  <c r="I51" i="2"/>
  <c r="K50" i="2"/>
  <c r="J50" i="2"/>
  <c r="I50" i="2"/>
  <c r="H50" i="2"/>
  <c r="G50" i="2"/>
  <c r="F50" i="2"/>
  <c r="E50" i="2"/>
  <c r="D50" i="2"/>
  <c r="C50" i="2"/>
  <c r="B50" i="2"/>
  <c r="K45" i="2"/>
  <c r="J45" i="2"/>
  <c r="I45" i="2"/>
  <c r="H45" i="2"/>
  <c r="G45" i="2"/>
  <c r="F45" i="2"/>
  <c r="E45" i="2"/>
  <c r="D45" i="2"/>
  <c r="C45" i="2"/>
  <c r="B45" i="2"/>
  <c r="B51" i="2" s="1"/>
  <c r="K36" i="2"/>
  <c r="K51" i="2" s="1"/>
  <c r="I36" i="2"/>
  <c r="H36" i="2"/>
  <c r="H51" i="2" s="1"/>
  <c r="G36" i="2"/>
  <c r="G51" i="2" s="1"/>
  <c r="C36" i="2"/>
  <c r="C51" i="2" s="1"/>
  <c r="B36" i="2"/>
  <c r="K34" i="2"/>
  <c r="J34" i="2"/>
  <c r="J36" i="2" s="1"/>
  <c r="J51" i="2" s="1"/>
  <c r="F34" i="2"/>
  <c r="E34" i="2"/>
  <c r="F33" i="2"/>
  <c r="F36" i="2" s="1"/>
  <c r="F51" i="2" s="1"/>
  <c r="E33" i="2"/>
  <c r="E36" i="2" s="1"/>
  <c r="E51" i="2" s="1"/>
  <c r="D33" i="2"/>
  <c r="D36" i="2" s="1"/>
  <c r="D51" i="2" s="1"/>
  <c r="C33" i="2"/>
  <c r="I27" i="2"/>
  <c r="E27" i="2"/>
  <c r="K26" i="2"/>
  <c r="J26" i="2"/>
  <c r="I26" i="2"/>
  <c r="H26" i="2"/>
  <c r="G26" i="2"/>
  <c r="F26" i="2"/>
  <c r="E26" i="2"/>
  <c r="D26" i="2"/>
  <c r="C26" i="2"/>
  <c r="B26" i="2"/>
  <c r="K21" i="2"/>
  <c r="J21" i="2"/>
  <c r="J27" i="2" s="1"/>
  <c r="I21" i="2"/>
  <c r="H21" i="2"/>
  <c r="G21" i="2"/>
  <c r="F21" i="2"/>
  <c r="E21" i="2"/>
  <c r="D21" i="2"/>
  <c r="C21" i="2"/>
  <c r="B21" i="2"/>
  <c r="B27" i="2" s="1"/>
  <c r="K11" i="2"/>
  <c r="K27" i="2" s="1"/>
  <c r="J11" i="2"/>
  <c r="I11" i="2"/>
  <c r="H11" i="2"/>
  <c r="H27" i="2" s="1"/>
  <c r="G11" i="2"/>
  <c r="G27" i="2" s="1"/>
  <c r="C11" i="2"/>
  <c r="B11" i="2"/>
  <c r="F8" i="2"/>
  <c r="F11" i="2" s="1"/>
  <c r="F27" i="2" s="1"/>
  <c r="E8" i="2"/>
  <c r="E11" i="2" s="1"/>
  <c r="D8" i="2"/>
  <c r="D11" i="2" s="1"/>
  <c r="D27" i="2" s="1"/>
  <c r="C8" i="2"/>
  <c r="F219" i="1"/>
  <c r="E219" i="1"/>
  <c r="D219" i="1"/>
  <c r="C219" i="1"/>
  <c r="B219" i="1"/>
  <c r="E211" i="1"/>
  <c r="B211" i="1"/>
  <c r="F209" i="1"/>
  <c r="F211" i="1" s="1"/>
  <c r="E209" i="1"/>
  <c r="F207" i="1"/>
  <c r="D207" i="1"/>
  <c r="D211" i="1" s="1"/>
  <c r="C207" i="1"/>
  <c r="C211" i="1" s="1"/>
  <c r="F201" i="1"/>
  <c r="E201" i="1"/>
  <c r="D201" i="1"/>
  <c r="C201" i="1"/>
  <c r="B201" i="1"/>
  <c r="D192" i="1"/>
  <c r="C192" i="1"/>
  <c r="B192" i="1"/>
  <c r="F190" i="1"/>
  <c r="F192" i="1" s="1"/>
  <c r="E190" i="1"/>
  <c r="E192" i="1" s="1"/>
  <c r="E183" i="1"/>
  <c r="C183" i="1"/>
  <c r="B183" i="1"/>
  <c r="F178" i="1"/>
  <c r="F183" i="1" s="1"/>
  <c r="D178" i="1"/>
  <c r="D183" i="1" s="1"/>
  <c r="F175" i="1"/>
  <c r="E175" i="1"/>
  <c r="D175" i="1"/>
  <c r="C175" i="1"/>
  <c r="B175" i="1"/>
  <c r="F165" i="1"/>
  <c r="E165" i="1"/>
  <c r="D165" i="1"/>
  <c r="C165" i="1"/>
  <c r="B165" i="1"/>
  <c r="D156" i="1"/>
  <c r="B156" i="1"/>
  <c r="F152" i="1"/>
  <c r="F156" i="1" s="1"/>
  <c r="E152" i="1"/>
  <c r="E156" i="1" s="1"/>
  <c r="D152" i="1"/>
  <c r="C152" i="1"/>
  <c r="C156" i="1" s="1"/>
  <c r="F145" i="1"/>
  <c r="E145" i="1"/>
  <c r="D145" i="1"/>
  <c r="C145" i="1"/>
  <c r="B145" i="1"/>
  <c r="F142" i="1"/>
  <c r="E142" i="1"/>
  <c r="F136" i="1"/>
  <c r="E136" i="1"/>
  <c r="D136" i="1"/>
  <c r="C136" i="1"/>
  <c r="B136" i="1"/>
  <c r="F127" i="1"/>
  <c r="E127" i="1"/>
  <c r="D127" i="1"/>
  <c r="C127" i="1"/>
  <c r="B127" i="1"/>
  <c r="F119" i="1"/>
  <c r="E119" i="1"/>
  <c r="D119" i="1"/>
  <c r="C119" i="1"/>
  <c r="B119" i="1"/>
  <c r="F109" i="1"/>
  <c r="E109" i="1"/>
  <c r="D109" i="1"/>
  <c r="C109" i="1"/>
  <c r="B109" i="1"/>
  <c r="D101" i="1"/>
  <c r="B101" i="1"/>
  <c r="F99" i="1"/>
  <c r="F101" i="1" s="1"/>
  <c r="E99" i="1"/>
  <c r="E101" i="1" s="1"/>
  <c r="D99" i="1"/>
  <c r="C99" i="1"/>
  <c r="C101" i="1" s="1"/>
  <c r="F92" i="1"/>
  <c r="E92" i="1"/>
  <c r="D92" i="1"/>
  <c r="C92" i="1"/>
  <c r="B92" i="1"/>
  <c r="F83" i="1"/>
  <c r="D83" i="1"/>
  <c r="C83" i="1"/>
  <c r="B83" i="1"/>
  <c r="F81" i="1"/>
  <c r="E81" i="1"/>
  <c r="E83" i="1" s="1"/>
  <c r="F73" i="1"/>
  <c r="E73" i="1"/>
  <c r="D73" i="1"/>
  <c r="C73" i="1"/>
  <c r="B73" i="1"/>
  <c r="F64" i="1"/>
  <c r="D64" i="1"/>
  <c r="B64" i="1"/>
  <c r="F62" i="1"/>
  <c r="E62" i="1"/>
  <c r="E64" i="1" s="1"/>
  <c r="C62" i="1"/>
  <c r="C64" i="1" s="1"/>
  <c r="F56" i="1"/>
  <c r="E56" i="1"/>
  <c r="D56" i="1"/>
  <c r="C56" i="1"/>
  <c r="B56" i="1"/>
  <c r="F48" i="1"/>
  <c r="E48" i="1"/>
  <c r="D48" i="1"/>
  <c r="C48" i="1"/>
  <c r="B48" i="1"/>
  <c r="F38" i="1"/>
  <c r="E38" i="1"/>
  <c r="D38" i="1"/>
  <c r="C38" i="1"/>
  <c r="B38" i="1"/>
  <c r="C30" i="1"/>
  <c r="B30" i="1"/>
  <c r="F28" i="1"/>
  <c r="F30" i="1" s="1"/>
  <c r="E28" i="1"/>
  <c r="F27" i="1"/>
  <c r="E27" i="1"/>
  <c r="E30" i="1" s="1"/>
  <c r="D27" i="1"/>
  <c r="D30" i="1" s="1"/>
  <c r="C27" i="1"/>
  <c r="F21" i="1"/>
  <c r="E21" i="1"/>
  <c r="D21" i="1"/>
  <c r="C21" i="1"/>
  <c r="B21" i="1"/>
  <c r="F11" i="1"/>
  <c r="E11" i="1"/>
  <c r="B11" i="1"/>
  <c r="F8" i="1"/>
  <c r="E8" i="1"/>
  <c r="D8" i="1"/>
  <c r="D11" i="1" s="1"/>
  <c r="C8" i="1"/>
  <c r="C11" i="1" s="1"/>
  <c r="C27" i="2" l="1"/>
  <c r="H223" i="2"/>
  <c r="K296" i="2"/>
  <c r="E78" i="3"/>
  <c r="E296" i="2"/>
  <c r="C75" i="2"/>
  <c r="G75" i="2"/>
  <c r="D123" i="2"/>
  <c r="H123" i="2"/>
  <c r="D197" i="2"/>
  <c r="H197" i="2"/>
  <c r="B247" i="2"/>
  <c r="F247" i="2"/>
  <c r="J247" i="2"/>
  <c r="C93" i="3"/>
  <c r="E48" i="3"/>
  <c r="B188" i="3"/>
  <c r="C35" i="4"/>
  <c r="D118" i="4"/>
  <c r="D185" i="4"/>
  <c r="D14" i="9"/>
  <c r="C55" i="9"/>
  <c r="E81" i="9"/>
  <c r="D123" i="9"/>
  <c r="C164" i="9"/>
  <c r="F26" i="3"/>
  <c r="F32" i="3" s="1"/>
  <c r="B141" i="3"/>
</calcChain>
</file>

<file path=xl/sharedStrings.xml><?xml version="1.0" encoding="utf-8"?>
<sst xmlns="http://schemas.openxmlformats.org/spreadsheetml/2006/main" count="4720" uniqueCount="326">
  <si>
    <t>1 неделя</t>
  </si>
  <si>
    <t>ПОНЕДЕЛЬНИК</t>
  </si>
  <si>
    <t>НАИМЕНОВАНИЕ</t>
  </si>
  <si>
    <t>7-11 лет</t>
  </si>
  <si>
    <t>№ ТК</t>
  </si>
  <si>
    <t>№ ПО СБОРНИКУ РЕЦЕПТУР</t>
  </si>
  <si>
    <t>ВЫХОД, гр</t>
  </si>
  <si>
    <t>Белки, гр</t>
  </si>
  <si>
    <t>Жиры, гр</t>
  </si>
  <si>
    <t>Углеводы,гр</t>
  </si>
  <si>
    <t>ККАЛ</t>
  </si>
  <si>
    <t>ЗАВТРАК</t>
  </si>
  <si>
    <t>Каша молочная "Дружба"</t>
  </si>
  <si>
    <t>265/1</t>
  </si>
  <si>
    <t>ТТК № 265</t>
  </si>
  <si>
    <t xml:space="preserve">Сыр  порциями </t>
  </si>
  <si>
    <t>25/2</t>
  </si>
  <si>
    <t>Москва 1994 таб. № 25</t>
  </si>
  <si>
    <t>Батон нарезной</t>
  </si>
  <si>
    <t>266/2</t>
  </si>
  <si>
    <t>ТТК №266</t>
  </si>
  <si>
    <t xml:space="preserve">Чай с сахаром </t>
  </si>
  <si>
    <t>685/1</t>
  </si>
  <si>
    <t>Москва 2004 № 685</t>
  </si>
  <si>
    <t>Сок фруктовый в упаковке 0,2</t>
  </si>
  <si>
    <t>ИТОГО</t>
  </si>
  <si>
    <t>ОБЕД</t>
  </si>
  <si>
    <t>Рассольник "Домашний"</t>
  </si>
  <si>
    <t>101/2</t>
  </si>
  <si>
    <t>Пермь 2018 № 101</t>
  </si>
  <si>
    <t>Медальоны из рыбы</t>
  </si>
  <si>
    <t>42/5</t>
  </si>
  <si>
    <t>ТТК № 42</t>
  </si>
  <si>
    <t>Масло сливочное( на полив)</t>
  </si>
  <si>
    <t>14/3</t>
  </si>
  <si>
    <t>Москва 2011 № 14</t>
  </si>
  <si>
    <t>Картофельное пюре</t>
  </si>
  <si>
    <t>312/1</t>
  </si>
  <si>
    <t>Москва 2011 № 312</t>
  </si>
  <si>
    <t>Овощи свежие и консервированные порциями (помидоры свежие в нарезку с горошком консерв.)</t>
  </si>
  <si>
    <t>303</t>
  </si>
  <si>
    <t>ТТК № 303</t>
  </si>
  <si>
    <t>Компот из компотной смеси</t>
  </si>
  <si>
    <t>113/1</t>
  </si>
  <si>
    <t>ТТК № 113</t>
  </si>
  <si>
    <t>Хлеб " Дарницкий" порциями</t>
  </si>
  <si>
    <t>11</t>
  </si>
  <si>
    <t>ТТК № 10</t>
  </si>
  <si>
    <t>Хлеб "Городской" порциями</t>
  </si>
  <si>
    <t>ТТК № 11</t>
  </si>
  <si>
    <t>ВТОРНИК</t>
  </si>
  <si>
    <t>Запеканка из творога с вишней</t>
  </si>
  <si>
    <t>425</t>
  </si>
  <si>
    <t>ТТК № 425</t>
  </si>
  <si>
    <t xml:space="preserve">Фрукты свежие порциями </t>
  </si>
  <si>
    <t>338/2</t>
  </si>
  <si>
    <t>Москва 2011 № 338</t>
  </si>
  <si>
    <t>Чай с сахаром и лимоном</t>
  </si>
  <si>
    <t>686/1</t>
  </si>
  <si>
    <t>Москва 2004 № 686</t>
  </si>
  <si>
    <t>Суп картофельный с горохом</t>
  </si>
  <si>
    <t>102/4</t>
  </si>
  <si>
    <t>Москва 2011 №102</t>
  </si>
  <si>
    <t>Мясо с овощами "Болоньез"</t>
  </si>
  <si>
    <t>35/2</t>
  </si>
  <si>
    <t>ТТК № 35</t>
  </si>
  <si>
    <t>Макаронные изделия отварные (спагетти)</t>
  </si>
  <si>
    <t>114/1</t>
  </si>
  <si>
    <t>ТТК № 114</t>
  </si>
  <si>
    <t>Компот из кураги</t>
  </si>
  <si>
    <t>93/1</t>
  </si>
  <si>
    <t>ТТК № 93</t>
  </si>
  <si>
    <t>СРЕДА</t>
  </si>
  <si>
    <t xml:space="preserve">Ёжики мясные </t>
  </si>
  <si>
    <t>157/9</t>
  </si>
  <si>
    <t>Москва 2003 № 157</t>
  </si>
  <si>
    <t>Овощи свежие порциями (помидор свежий в нарезку)</t>
  </si>
  <si>
    <t>71/4</t>
  </si>
  <si>
    <t>ТТК № 71</t>
  </si>
  <si>
    <t xml:space="preserve">Хлеб "Городской" порциями </t>
  </si>
  <si>
    <t xml:space="preserve">Борщ из свежей капусты с картофелем  </t>
  </si>
  <si>
    <t>107/3</t>
  </si>
  <si>
    <t>ТТК № 107</t>
  </si>
  <si>
    <t>Биточки из мяса птицы "Сливочные"</t>
  </si>
  <si>
    <t>263/1</t>
  </si>
  <si>
    <t>ТТК № 263</t>
  </si>
  <si>
    <t>Рис рассыпчатый отварной( из пропаренной крупы)</t>
  </si>
  <si>
    <t>110/2</t>
  </si>
  <si>
    <t>ТТК 110/1</t>
  </si>
  <si>
    <t>Компот из черной смородины</t>
  </si>
  <si>
    <t>89/2</t>
  </si>
  <si>
    <t>ТТК № 89</t>
  </si>
  <si>
    <t>ЧЕТВЕРГ</t>
  </si>
  <si>
    <t>Макароны отварные с  сыром</t>
  </si>
  <si>
    <t>204/3</t>
  </si>
  <si>
    <t>Москва 2011 № 204</t>
  </si>
  <si>
    <t>Пицца "Болоньезе"</t>
  </si>
  <si>
    <t>ТТК № 430</t>
  </si>
  <si>
    <t xml:space="preserve">Суп из  овощей </t>
  </si>
  <si>
    <t>99/3</t>
  </si>
  <si>
    <t>Москва 2011 № 99</t>
  </si>
  <si>
    <t>Котлета "Киевская"</t>
  </si>
  <si>
    <t>169/4</t>
  </si>
  <si>
    <t>Москва 2003 № 169</t>
  </si>
  <si>
    <t>Каша гречневая рассыпчатая</t>
  </si>
  <si>
    <t>99/1</t>
  </si>
  <si>
    <t>ТТК № 99</t>
  </si>
  <si>
    <t>Овощи порциями (капуста квашеная со свеклой отварной)</t>
  </si>
  <si>
    <t>ТТК № 306</t>
  </si>
  <si>
    <t xml:space="preserve">Компот из яблок и вишни </t>
  </si>
  <si>
    <t>Пермь 2018 № 492</t>
  </si>
  <si>
    <t>ПЯТНИЦА</t>
  </si>
  <si>
    <t xml:space="preserve">Каша  молочная пшеничная </t>
  </si>
  <si>
    <t>ТТК №102</t>
  </si>
  <si>
    <t>Суп картофельный с макаронными изделиями</t>
  </si>
  <si>
    <t>105/2</t>
  </si>
  <si>
    <t>ТТК № 105</t>
  </si>
  <si>
    <t>Голубцы ленивые</t>
  </si>
  <si>
    <t>244/2</t>
  </si>
  <si>
    <t>ТТК № 244</t>
  </si>
  <si>
    <t>Картофель запеченный (из отварного)</t>
  </si>
  <si>
    <t>313/3</t>
  </si>
  <si>
    <t>Москва 2011 № 313</t>
  </si>
  <si>
    <t>11/2</t>
  </si>
  <si>
    <t>СУББОТА</t>
  </si>
  <si>
    <t>Рагу из овощей</t>
  </si>
  <si>
    <t>541/1</t>
  </si>
  <si>
    <t>Москва 2004 № 541/3</t>
  </si>
  <si>
    <t>Щи из свежей капусты с картофелем</t>
  </si>
  <si>
    <t>106/2</t>
  </si>
  <si>
    <t>ТТК № 106</t>
  </si>
  <si>
    <t>Шницель "Нежный"</t>
  </si>
  <si>
    <t>352</t>
  </si>
  <si>
    <t>ТТК № 352</t>
  </si>
  <si>
    <t>Компот из изюма</t>
  </si>
  <si>
    <t>91/1</t>
  </si>
  <si>
    <t>ТТК № 91</t>
  </si>
  <si>
    <t>2 неделя</t>
  </si>
  <si>
    <t xml:space="preserve">Каша  молочная рисовая </t>
  </si>
  <si>
    <t>100/4</t>
  </si>
  <si>
    <t>ТТК № 100</t>
  </si>
  <si>
    <t>Фрикадельки из свинины</t>
  </si>
  <si>
    <t>280/2</t>
  </si>
  <si>
    <t>Москва 2011 № 280</t>
  </si>
  <si>
    <t>Сложный гарнир (картофельное пюре/капуста тушеная)</t>
  </si>
  <si>
    <t>320/1</t>
  </si>
  <si>
    <t>Москва 2011 № 280; ТТК № 109</t>
  </si>
  <si>
    <t>Колбаски "Сочные"</t>
  </si>
  <si>
    <t>390</t>
  </si>
  <si>
    <t>ТТК № 390</t>
  </si>
  <si>
    <t>Суп из  овощей</t>
  </si>
  <si>
    <t xml:space="preserve">Компот из свежих яблок </t>
  </si>
  <si>
    <t>90/1</t>
  </si>
  <si>
    <t>ТТК № 90</t>
  </si>
  <si>
    <t>Соус сметанный с томатом</t>
  </si>
  <si>
    <t>331/1</t>
  </si>
  <si>
    <t>Москва 2011 № 331</t>
  </si>
  <si>
    <t>Биточки из мяса птицы</t>
  </si>
  <si>
    <t>294/5</t>
  </si>
  <si>
    <t>Москва 2011 № 294</t>
  </si>
  <si>
    <t>Творожник ванильный со  сгущенным молоком</t>
  </si>
  <si>
    <t>29/4</t>
  </si>
  <si>
    <t>ТТК № 29</t>
  </si>
  <si>
    <t>Крендель сахарный</t>
  </si>
  <si>
    <t>415/2</t>
  </si>
  <si>
    <t>Москва 2011 № 415</t>
  </si>
  <si>
    <t>106/3</t>
  </si>
  <si>
    <t>Овощи свежие и консервиров. порциями (помидоры свежие в нарезку с кукурузой и горошком консерв.)</t>
  </si>
  <si>
    <t>ТТК № 304</t>
  </si>
  <si>
    <t xml:space="preserve">Каша молочная кукурузная </t>
  </si>
  <si>
    <t>117</t>
  </si>
  <si>
    <t>ТТК № 117</t>
  </si>
  <si>
    <t xml:space="preserve">Свекольник </t>
  </si>
  <si>
    <t>35/4; 35/3</t>
  </si>
  <si>
    <t>Пермь2001 № 35</t>
  </si>
  <si>
    <t xml:space="preserve">Сок фруктовый </t>
  </si>
  <si>
    <t>389/1</t>
  </si>
  <si>
    <t>Москва 2011 № 389</t>
  </si>
  <si>
    <t>12+ лет</t>
  </si>
  <si>
    <t>ПОЛДНИК</t>
  </si>
  <si>
    <t xml:space="preserve">Шаньга с картофелем </t>
  </si>
  <si>
    <t>15/3</t>
  </si>
  <si>
    <t>Сыктывкар 1990 № 15</t>
  </si>
  <si>
    <t>Фрукты свежие порциями</t>
  </si>
  <si>
    <t>ОБЩИЙ ИТОГ</t>
  </si>
  <si>
    <t>Кекс  "Творожный" (нарезной)</t>
  </si>
  <si>
    <t>447/2</t>
  </si>
  <si>
    <t>Москва 2011 № 447</t>
  </si>
  <si>
    <t>107/3; 107/2</t>
  </si>
  <si>
    <t>Сметанник</t>
  </si>
  <si>
    <t>59/1</t>
  </si>
  <si>
    <t>ТТК № 59</t>
  </si>
  <si>
    <t>204/3; 204/4</t>
  </si>
  <si>
    <t>99/2;99/3</t>
  </si>
  <si>
    <t>Булочка "Ромашка" ( с вареным сгущенным молоком)</t>
  </si>
  <si>
    <t>254/1</t>
  </si>
  <si>
    <t>ТТК № 254</t>
  </si>
  <si>
    <t>102/4; 102/5</t>
  </si>
  <si>
    <t>Шаньга с творогом</t>
  </si>
  <si>
    <t>Сыктывкар 1990  № 14</t>
  </si>
  <si>
    <t>106/3; 106/2</t>
  </si>
  <si>
    <t>Котлета (куриная), запеченная в тесте</t>
  </si>
  <si>
    <t>420/4</t>
  </si>
  <si>
    <t>Москва 2011 № 420</t>
  </si>
  <si>
    <t>100/4; 100/5</t>
  </si>
  <si>
    <t>11; 11/2</t>
  </si>
  <si>
    <t>430</t>
  </si>
  <si>
    <t>Хачапури с сыром</t>
  </si>
  <si>
    <t>11/6</t>
  </si>
  <si>
    <t>Сыктывкар 1990 № 11</t>
  </si>
  <si>
    <t>117; 117/4</t>
  </si>
  <si>
    <t>2 прием пищи</t>
  </si>
  <si>
    <t xml:space="preserve"> </t>
  </si>
  <si>
    <t>Москва 2011 № 102</t>
  </si>
  <si>
    <t xml:space="preserve">Суп из овощей </t>
  </si>
  <si>
    <t>35/4</t>
  </si>
  <si>
    <t>Пирожок печеный с вишней</t>
  </si>
  <si>
    <t>406/30</t>
  </si>
  <si>
    <t>Москва 2011 № 406</t>
  </si>
  <si>
    <t>Шаньга с картофелем</t>
  </si>
  <si>
    <t>Булочка с повидлом</t>
  </si>
  <si>
    <t>426/01</t>
  </si>
  <si>
    <t>Москва 2011 № 421</t>
  </si>
  <si>
    <t xml:space="preserve">Модульное меню горячего питания по свободному выбору </t>
  </si>
  <si>
    <t>1 вариант</t>
  </si>
  <si>
    <t>2 вариант</t>
  </si>
  <si>
    <t>3 вариант</t>
  </si>
  <si>
    <t>4 вариант</t>
  </si>
  <si>
    <t>Овощи свежие и консервиров. порциями (помидоры свежие в нарезку с кукуруз.консерв.)</t>
  </si>
  <si>
    <t>ТТК № 305</t>
  </si>
  <si>
    <t>Филе куриное запеченное с сыром</t>
  </si>
  <si>
    <t>19/4</t>
  </si>
  <si>
    <t>ТТК № 19</t>
  </si>
  <si>
    <t>Птица в соусе с томатом</t>
  </si>
  <si>
    <t>367/1</t>
  </si>
  <si>
    <t>Пермь 2018 № 367</t>
  </si>
  <si>
    <t>Рыба запеченная с яйцом</t>
  </si>
  <si>
    <t>28/1</t>
  </si>
  <si>
    <t>ТТК № 28</t>
  </si>
  <si>
    <t>Второй завтрак</t>
  </si>
  <si>
    <t>Полдник</t>
  </si>
  <si>
    <t>102/5</t>
  </si>
  <si>
    <t>Булочка школьная</t>
  </si>
  <si>
    <t>428/2; 428/3</t>
  </si>
  <si>
    <t>Москва 2011 № 428</t>
  </si>
  <si>
    <t>Рис рассыпчатый отварной (из пропаренной крупы)</t>
  </si>
  <si>
    <t>Модульное меню горячего питания по свободному выбору (12+)</t>
  </si>
  <si>
    <t>Наименование</t>
  </si>
  <si>
    <t>БЕЛКИ гр</t>
  </si>
  <si>
    <t>ЖИРЫ гр</t>
  </si>
  <si>
    <t>УГЛЕВОДЫ гр</t>
  </si>
  <si>
    <t>№ ПО СБ. РЕЦ.</t>
  </si>
  <si>
    <t>Горячее питание</t>
  </si>
  <si>
    <t>Салат из белокочанной капусты с кукурузой</t>
  </si>
  <si>
    <t>46/2</t>
  </si>
  <si>
    <t>Москва 2003 № 46</t>
  </si>
  <si>
    <t>Салат из овощей с сыром (по-гречески)</t>
  </si>
  <si>
    <t>356</t>
  </si>
  <si>
    <t>ТТК № 356</t>
  </si>
  <si>
    <t>Булочка с маком</t>
  </si>
  <si>
    <t>772/2</t>
  </si>
  <si>
    <t>Москва 2004 № 772</t>
  </si>
  <si>
    <t>Овощи свежие в нарезку (помидор)</t>
  </si>
  <si>
    <t>71/3</t>
  </si>
  <si>
    <t>Москва 2011 № 71</t>
  </si>
  <si>
    <t>Салат зеленый с овощами</t>
  </si>
  <si>
    <t>360</t>
  </si>
  <si>
    <t>ТТК № 360</t>
  </si>
  <si>
    <t>Булочка "Российская"</t>
  </si>
  <si>
    <t>430/2</t>
  </si>
  <si>
    <t>Москва 2011 № 430</t>
  </si>
  <si>
    <t>Овощи свежие в нарезку (огурец)</t>
  </si>
  <si>
    <t>71/5</t>
  </si>
  <si>
    <t>Свинина с ананасом</t>
  </si>
  <si>
    <t>363</t>
  </si>
  <si>
    <t>ТТК № 363</t>
  </si>
  <si>
    <t>110/3</t>
  </si>
  <si>
    <t>ТТК № 110/1</t>
  </si>
  <si>
    <t xml:space="preserve">Винегрет овощной </t>
  </si>
  <si>
    <t>67/2; 67/3</t>
  </si>
  <si>
    <t>Москва 2011 № 67</t>
  </si>
  <si>
    <t>Рагу из филе птицы</t>
  </si>
  <si>
    <t>289/1</t>
  </si>
  <si>
    <t>Москва 2011 № 289</t>
  </si>
  <si>
    <t>Булочка с сахаром</t>
  </si>
  <si>
    <t>39/2</t>
  </si>
  <si>
    <t>ТТК № 39</t>
  </si>
  <si>
    <t>Свинина в кисло-сладком соусе</t>
  </si>
  <si>
    <t>362</t>
  </si>
  <si>
    <t>ТТК № 362</t>
  </si>
  <si>
    <t>Шницель "Любительский"</t>
  </si>
  <si>
    <t>57/2</t>
  </si>
  <si>
    <t>ТТК № 57</t>
  </si>
  <si>
    <t>Салат из белокочанной капусты с морковью</t>
  </si>
  <si>
    <t>45/1</t>
  </si>
  <si>
    <t>Москва 2011 № 45</t>
  </si>
  <si>
    <t>Плов из свинины (из пропаренного риса)</t>
  </si>
  <si>
    <t>124/2</t>
  </si>
  <si>
    <t>ТТК № 124</t>
  </si>
  <si>
    <t>Салат из свеклы отварной с маслом подсолнечным</t>
  </si>
  <si>
    <t>52/1</t>
  </si>
  <si>
    <t>Москва 2011 № 52</t>
  </si>
  <si>
    <t>Биточки "Детские"</t>
  </si>
  <si>
    <t>ТТК № 353</t>
  </si>
  <si>
    <t>Картофель по-деревенски</t>
  </si>
  <si>
    <t>364/1</t>
  </si>
  <si>
    <t>ТТК № 364</t>
  </si>
  <si>
    <t>Белки,гр</t>
  </si>
  <si>
    <t>Жиры,гр</t>
  </si>
  <si>
    <t>Т-99/1</t>
  </si>
  <si>
    <t>Булочка "Ромашка" (с вареным сгущенным молоком)</t>
  </si>
  <si>
    <t>313/2</t>
  </si>
  <si>
    <t>Булочка "Ванильная"</t>
  </si>
  <si>
    <t>422/1</t>
  </si>
  <si>
    <t>Москва 2011 № 422</t>
  </si>
  <si>
    <t>Булочка домашняя</t>
  </si>
  <si>
    <t>424/1</t>
  </si>
  <si>
    <t>Москва 2011 № 424</t>
  </si>
  <si>
    <t>Гребешок с повидлом</t>
  </si>
  <si>
    <t>417/3</t>
  </si>
  <si>
    <t>Москва 2011 № 417</t>
  </si>
  <si>
    <t>Рис отварной рассыпчатый</t>
  </si>
  <si>
    <t>1 прием пищи</t>
  </si>
  <si>
    <t>204/4</t>
  </si>
  <si>
    <t>Овощи свежие порциями (помидоры свежие в нарезку)</t>
  </si>
  <si>
    <t>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</si>
</sst>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sz val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10"/>
      <name val="Calibri"/>
      <family val="2"/>
    </font>
    <font>
      <sz val="8"/>
      <color indexed="10"/>
      <name val="Calibri"/>
      <family val="2"/>
      <charset val="204"/>
    </font>
    <font>
      <sz val="8"/>
      <name val="Calibri"/>
      <family val="2"/>
      <scheme val="minor"/>
    </font>
    <font>
      <sz val="8"/>
      <name val="Calibri"/>
      <family val="2"/>
      <charset val="204"/>
    </font>
    <font>
      <sz val="7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</font>
    <font>
      <sz val="9"/>
      <color indexed="8"/>
      <name val="Calibri"/>
      <family val="2"/>
    </font>
    <font>
      <sz val="9"/>
      <name val="Calibri"/>
      <family val="2"/>
      <charset val="204"/>
    </font>
    <font>
      <sz val="9"/>
      <color indexed="10"/>
      <name val="Calibri"/>
      <family val="2"/>
      <charset val="204"/>
    </font>
    <font>
      <sz val="9"/>
      <color indexed="10"/>
      <name val="Calibri"/>
      <family val="2"/>
    </font>
    <font>
      <sz val="7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7" fillId="0" borderId="0" xfId="0" applyFont="1"/>
    <xf numFmtId="164" fontId="3" fillId="0" borderId="5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" fontId="3" fillId="0" borderId="8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" fontId="3" fillId="0" borderId="0" xfId="0" applyNumberFormat="1" applyFont="1"/>
    <xf numFmtId="164" fontId="3" fillId="0" borderId="0" xfId="0" applyNumberFormat="1" applyFont="1"/>
    <xf numFmtId="0" fontId="1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8" xfId="0" applyFont="1" applyBorder="1" applyAlignment="1">
      <alignment horizontal="center" vertical="center" wrapText="1"/>
    </xf>
    <xf numFmtId="0" fontId="2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/>
    </xf>
    <xf numFmtId="0" fontId="19" fillId="0" borderId="1" xfId="0" applyFont="1" applyBorder="1"/>
    <xf numFmtId="0" fontId="19" fillId="0" borderId="0" xfId="0" applyFont="1"/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2" fontId="1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/>
    </xf>
    <xf numFmtId="0" fontId="15" fillId="0" borderId="1" xfId="0" applyFont="1" applyBorder="1"/>
    <xf numFmtId="0" fontId="18" fillId="0" borderId="1" xfId="0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/>
    <xf numFmtId="0" fontId="17" fillId="0" borderId="1" xfId="0" applyFont="1" applyBorder="1"/>
    <xf numFmtId="0" fontId="20" fillId="0" borderId="5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/>
    </xf>
    <xf numFmtId="0" fontId="22" fillId="0" borderId="0" xfId="0" applyFont="1"/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9" xfId="0" applyFont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3" fillId="0" borderId="7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vertical="center"/>
    </xf>
    <xf numFmtId="0" fontId="15" fillId="0" borderId="5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7" fillId="0" borderId="5" xfId="0" applyFont="1" applyBorder="1"/>
    <xf numFmtId="49" fontId="15" fillId="0" borderId="4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1" xfId="0" applyFont="1" applyBorder="1"/>
    <xf numFmtId="0" fontId="17" fillId="0" borderId="0" xfId="0" applyFont="1"/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center" wrapText="1"/>
    </xf>
    <xf numFmtId="49" fontId="18" fillId="0" borderId="12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18" fillId="0" borderId="3" xfId="0" applyFont="1" applyBorder="1" applyAlignment="1">
      <alignment horizontal="left" vertical="center" wrapText="1"/>
    </xf>
    <xf numFmtId="0" fontId="2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19"/>
  <sheetViews>
    <sheetView tabSelected="1" topLeftCell="A190" zoomScale="130" zoomScaleNormal="130" workbookViewId="0">
      <selection sqref="A1:H219"/>
    </sheetView>
  </sheetViews>
  <sheetFormatPr defaultRowHeight="10.199999999999999" x14ac:dyDescent="0.2"/>
  <cols>
    <col min="1" max="1" width="32.6640625" style="2" customWidth="1"/>
    <col min="2" max="2" width="7.6640625" style="2" customWidth="1"/>
    <col min="3" max="3" width="8.5546875" style="30" customWidth="1"/>
    <col min="4" max="4" width="8.109375" style="30" customWidth="1"/>
    <col min="5" max="5" width="9.44140625" style="30" customWidth="1"/>
    <col min="6" max="6" width="7.6640625" style="30" customWidth="1"/>
    <col min="7" max="7" width="8.44140625" style="2" customWidth="1"/>
    <col min="8" max="8" width="17.33203125" style="2" customWidth="1"/>
    <col min="9" max="256" width="8.88671875" style="2"/>
    <col min="257" max="257" width="32.6640625" style="2" customWidth="1"/>
    <col min="258" max="258" width="7.6640625" style="2" customWidth="1"/>
    <col min="259" max="259" width="8.5546875" style="2" customWidth="1"/>
    <col min="260" max="260" width="8.109375" style="2" customWidth="1"/>
    <col min="261" max="261" width="9.44140625" style="2" customWidth="1"/>
    <col min="262" max="262" width="7.6640625" style="2" customWidth="1"/>
    <col min="263" max="263" width="8.44140625" style="2" customWidth="1"/>
    <col min="264" max="264" width="17.33203125" style="2" customWidth="1"/>
    <col min="265" max="512" width="8.88671875" style="2"/>
    <col min="513" max="513" width="32.6640625" style="2" customWidth="1"/>
    <col min="514" max="514" width="7.6640625" style="2" customWidth="1"/>
    <col min="515" max="515" width="8.5546875" style="2" customWidth="1"/>
    <col min="516" max="516" width="8.109375" style="2" customWidth="1"/>
    <col min="517" max="517" width="9.44140625" style="2" customWidth="1"/>
    <col min="518" max="518" width="7.6640625" style="2" customWidth="1"/>
    <col min="519" max="519" width="8.44140625" style="2" customWidth="1"/>
    <col min="520" max="520" width="17.33203125" style="2" customWidth="1"/>
    <col min="521" max="768" width="8.88671875" style="2"/>
    <col min="769" max="769" width="32.6640625" style="2" customWidth="1"/>
    <col min="770" max="770" width="7.6640625" style="2" customWidth="1"/>
    <col min="771" max="771" width="8.5546875" style="2" customWidth="1"/>
    <col min="772" max="772" width="8.109375" style="2" customWidth="1"/>
    <col min="773" max="773" width="9.44140625" style="2" customWidth="1"/>
    <col min="774" max="774" width="7.6640625" style="2" customWidth="1"/>
    <col min="775" max="775" width="8.44140625" style="2" customWidth="1"/>
    <col min="776" max="776" width="17.33203125" style="2" customWidth="1"/>
    <col min="777" max="1024" width="8.88671875" style="2"/>
    <col min="1025" max="1025" width="32.6640625" style="2" customWidth="1"/>
    <col min="1026" max="1026" width="7.6640625" style="2" customWidth="1"/>
    <col min="1027" max="1027" width="8.5546875" style="2" customWidth="1"/>
    <col min="1028" max="1028" width="8.109375" style="2" customWidth="1"/>
    <col min="1029" max="1029" width="9.44140625" style="2" customWidth="1"/>
    <col min="1030" max="1030" width="7.6640625" style="2" customWidth="1"/>
    <col min="1031" max="1031" width="8.44140625" style="2" customWidth="1"/>
    <col min="1032" max="1032" width="17.33203125" style="2" customWidth="1"/>
    <col min="1033" max="1280" width="8.88671875" style="2"/>
    <col min="1281" max="1281" width="32.6640625" style="2" customWidth="1"/>
    <col min="1282" max="1282" width="7.6640625" style="2" customWidth="1"/>
    <col min="1283" max="1283" width="8.5546875" style="2" customWidth="1"/>
    <col min="1284" max="1284" width="8.109375" style="2" customWidth="1"/>
    <col min="1285" max="1285" width="9.44140625" style="2" customWidth="1"/>
    <col min="1286" max="1286" width="7.6640625" style="2" customWidth="1"/>
    <col min="1287" max="1287" width="8.44140625" style="2" customWidth="1"/>
    <col min="1288" max="1288" width="17.33203125" style="2" customWidth="1"/>
    <col min="1289" max="1536" width="8.88671875" style="2"/>
    <col min="1537" max="1537" width="32.6640625" style="2" customWidth="1"/>
    <col min="1538" max="1538" width="7.6640625" style="2" customWidth="1"/>
    <col min="1539" max="1539" width="8.5546875" style="2" customWidth="1"/>
    <col min="1540" max="1540" width="8.109375" style="2" customWidth="1"/>
    <col min="1541" max="1541" width="9.44140625" style="2" customWidth="1"/>
    <col min="1542" max="1542" width="7.6640625" style="2" customWidth="1"/>
    <col min="1543" max="1543" width="8.44140625" style="2" customWidth="1"/>
    <col min="1544" max="1544" width="17.33203125" style="2" customWidth="1"/>
    <col min="1545" max="1792" width="8.88671875" style="2"/>
    <col min="1793" max="1793" width="32.6640625" style="2" customWidth="1"/>
    <col min="1794" max="1794" width="7.6640625" style="2" customWidth="1"/>
    <col min="1795" max="1795" width="8.5546875" style="2" customWidth="1"/>
    <col min="1796" max="1796" width="8.109375" style="2" customWidth="1"/>
    <col min="1797" max="1797" width="9.44140625" style="2" customWidth="1"/>
    <col min="1798" max="1798" width="7.6640625" style="2" customWidth="1"/>
    <col min="1799" max="1799" width="8.44140625" style="2" customWidth="1"/>
    <col min="1800" max="1800" width="17.33203125" style="2" customWidth="1"/>
    <col min="1801" max="2048" width="8.88671875" style="2"/>
    <col min="2049" max="2049" width="32.6640625" style="2" customWidth="1"/>
    <col min="2050" max="2050" width="7.6640625" style="2" customWidth="1"/>
    <col min="2051" max="2051" width="8.5546875" style="2" customWidth="1"/>
    <col min="2052" max="2052" width="8.109375" style="2" customWidth="1"/>
    <col min="2053" max="2053" width="9.44140625" style="2" customWidth="1"/>
    <col min="2054" max="2054" width="7.6640625" style="2" customWidth="1"/>
    <col min="2055" max="2055" width="8.44140625" style="2" customWidth="1"/>
    <col min="2056" max="2056" width="17.33203125" style="2" customWidth="1"/>
    <col min="2057" max="2304" width="8.88671875" style="2"/>
    <col min="2305" max="2305" width="32.6640625" style="2" customWidth="1"/>
    <col min="2306" max="2306" width="7.6640625" style="2" customWidth="1"/>
    <col min="2307" max="2307" width="8.5546875" style="2" customWidth="1"/>
    <col min="2308" max="2308" width="8.109375" style="2" customWidth="1"/>
    <col min="2309" max="2309" width="9.44140625" style="2" customWidth="1"/>
    <col min="2310" max="2310" width="7.6640625" style="2" customWidth="1"/>
    <col min="2311" max="2311" width="8.44140625" style="2" customWidth="1"/>
    <col min="2312" max="2312" width="17.33203125" style="2" customWidth="1"/>
    <col min="2313" max="2560" width="8.88671875" style="2"/>
    <col min="2561" max="2561" width="32.6640625" style="2" customWidth="1"/>
    <col min="2562" max="2562" width="7.6640625" style="2" customWidth="1"/>
    <col min="2563" max="2563" width="8.5546875" style="2" customWidth="1"/>
    <col min="2564" max="2564" width="8.109375" style="2" customWidth="1"/>
    <col min="2565" max="2565" width="9.44140625" style="2" customWidth="1"/>
    <col min="2566" max="2566" width="7.6640625" style="2" customWidth="1"/>
    <col min="2567" max="2567" width="8.44140625" style="2" customWidth="1"/>
    <col min="2568" max="2568" width="17.33203125" style="2" customWidth="1"/>
    <col min="2569" max="2816" width="8.88671875" style="2"/>
    <col min="2817" max="2817" width="32.6640625" style="2" customWidth="1"/>
    <col min="2818" max="2818" width="7.6640625" style="2" customWidth="1"/>
    <col min="2819" max="2819" width="8.5546875" style="2" customWidth="1"/>
    <col min="2820" max="2820" width="8.109375" style="2" customWidth="1"/>
    <col min="2821" max="2821" width="9.44140625" style="2" customWidth="1"/>
    <col min="2822" max="2822" width="7.6640625" style="2" customWidth="1"/>
    <col min="2823" max="2823" width="8.44140625" style="2" customWidth="1"/>
    <col min="2824" max="2824" width="17.33203125" style="2" customWidth="1"/>
    <col min="2825" max="3072" width="8.88671875" style="2"/>
    <col min="3073" max="3073" width="32.6640625" style="2" customWidth="1"/>
    <col min="3074" max="3074" width="7.6640625" style="2" customWidth="1"/>
    <col min="3075" max="3075" width="8.5546875" style="2" customWidth="1"/>
    <col min="3076" max="3076" width="8.109375" style="2" customWidth="1"/>
    <col min="3077" max="3077" width="9.44140625" style="2" customWidth="1"/>
    <col min="3078" max="3078" width="7.6640625" style="2" customWidth="1"/>
    <col min="3079" max="3079" width="8.44140625" style="2" customWidth="1"/>
    <col min="3080" max="3080" width="17.33203125" style="2" customWidth="1"/>
    <col min="3081" max="3328" width="8.88671875" style="2"/>
    <col min="3329" max="3329" width="32.6640625" style="2" customWidth="1"/>
    <col min="3330" max="3330" width="7.6640625" style="2" customWidth="1"/>
    <col min="3331" max="3331" width="8.5546875" style="2" customWidth="1"/>
    <col min="3332" max="3332" width="8.109375" style="2" customWidth="1"/>
    <col min="3333" max="3333" width="9.44140625" style="2" customWidth="1"/>
    <col min="3334" max="3334" width="7.6640625" style="2" customWidth="1"/>
    <col min="3335" max="3335" width="8.44140625" style="2" customWidth="1"/>
    <col min="3336" max="3336" width="17.33203125" style="2" customWidth="1"/>
    <col min="3337" max="3584" width="8.88671875" style="2"/>
    <col min="3585" max="3585" width="32.6640625" style="2" customWidth="1"/>
    <col min="3586" max="3586" width="7.6640625" style="2" customWidth="1"/>
    <col min="3587" max="3587" width="8.5546875" style="2" customWidth="1"/>
    <col min="3588" max="3588" width="8.109375" style="2" customWidth="1"/>
    <col min="3589" max="3589" width="9.44140625" style="2" customWidth="1"/>
    <col min="3590" max="3590" width="7.6640625" style="2" customWidth="1"/>
    <col min="3591" max="3591" width="8.44140625" style="2" customWidth="1"/>
    <col min="3592" max="3592" width="17.33203125" style="2" customWidth="1"/>
    <col min="3593" max="3840" width="8.88671875" style="2"/>
    <col min="3841" max="3841" width="32.6640625" style="2" customWidth="1"/>
    <col min="3842" max="3842" width="7.6640625" style="2" customWidth="1"/>
    <col min="3843" max="3843" width="8.5546875" style="2" customWidth="1"/>
    <col min="3844" max="3844" width="8.109375" style="2" customWidth="1"/>
    <col min="3845" max="3845" width="9.44140625" style="2" customWidth="1"/>
    <col min="3846" max="3846" width="7.6640625" style="2" customWidth="1"/>
    <col min="3847" max="3847" width="8.44140625" style="2" customWidth="1"/>
    <col min="3848" max="3848" width="17.33203125" style="2" customWidth="1"/>
    <col min="3849" max="4096" width="8.88671875" style="2"/>
    <col min="4097" max="4097" width="32.6640625" style="2" customWidth="1"/>
    <col min="4098" max="4098" width="7.6640625" style="2" customWidth="1"/>
    <col min="4099" max="4099" width="8.5546875" style="2" customWidth="1"/>
    <col min="4100" max="4100" width="8.109375" style="2" customWidth="1"/>
    <col min="4101" max="4101" width="9.44140625" style="2" customWidth="1"/>
    <col min="4102" max="4102" width="7.6640625" style="2" customWidth="1"/>
    <col min="4103" max="4103" width="8.44140625" style="2" customWidth="1"/>
    <col min="4104" max="4104" width="17.33203125" style="2" customWidth="1"/>
    <col min="4105" max="4352" width="8.88671875" style="2"/>
    <col min="4353" max="4353" width="32.6640625" style="2" customWidth="1"/>
    <col min="4354" max="4354" width="7.6640625" style="2" customWidth="1"/>
    <col min="4355" max="4355" width="8.5546875" style="2" customWidth="1"/>
    <col min="4356" max="4356" width="8.109375" style="2" customWidth="1"/>
    <col min="4357" max="4357" width="9.44140625" style="2" customWidth="1"/>
    <col min="4358" max="4358" width="7.6640625" style="2" customWidth="1"/>
    <col min="4359" max="4359" width="8.44140625" style="2" customWidth="1"/>
    <col min="4360" max="4360" width="17.33203125" style="2" customWidth="1"/>
    <col min="4361" max="4608" width="8.88671875" style="2"/>
    <col min="4609" max="4609" width="32.6640625" style="2" customWidth="1"/>
    <col min="4610" max="4610" width="7.6640625" style="2" customWidth="1"/>
    <col min="4611" max="4611" width="8.5546875" style="2" customWidth="1"/>
    <col min="4612" max="4612" width="8.109375" style="2" customWidth="1"/>
    <col min="4613" max="4613" width="9.44140625" style="2" customWidth="1"/>
    <col min="4614" max="4614" width="7.6640625" style="2" customWidth="1"/>
    <col min="4615" max="4615" width="8.44140625" style="2" customWidth="1"/>
    <col min="4616" max="4616" width="17.33203125" style="2" customWidth="1"/>
    <col min="4617" max="4864" width="8.88671875" style="2"/>
    <col min="4865" max="4865" width="32.6640625" style="2" customWidth="1"/>
    <col min="4866" max="4866" width="7.6640625" style="2" customWidth="1"/>
    <col min="4867" max="4867" width="8.5546875" style="2" customWidth="1"/>
    <col min="4868" max="4868" width="8.109375" style="2" customWidth="1"/>
    <col min="4869" max="4869" width="9.44140625" style="2" customWidth="1"/>
    <col min="4870" max="4870" width="7.6640625" style="2" customWidth="1"/>
    <col min="4871" max="4871" width="8.44140625" style="2" customWidth="1"/>
    <col min="4872" max="4872" width="17.33203125" style="2" customWidth="1"/>
    <col min="4873" max="5120" width="8.88671875" style="2"/>
    <col min="5121" max="5121" width="32.6640625" style="2" customWidth="1"/>
    <col min="5122" max="5122" width="7.6640625" style="2" customWidth="1"/>
    <col min="5123" max="5123" width="8.5546875" style="2" customWidth="1"/>
    <col min="5124" max="5124" width="8.109375" style="2" customWidth="1"/>
    <col min="5125" max="5125" width="9.44140625" style="2" customWidth="1"/>
    <col min="5126" max="5126" width="7.6640625" style="2" customWidth="1"/>
    <col min="5127" max="5127" width="8.44140625" style="2" customWidth="1"/>
    <col min="5128" max="5128" width="17.33203125" style="2" customWidth="1"/>
    <col min="5129" max="5376" width="8.88671875" style="2"/>
    <col min="5377" max="5377" width="32.6640625" style="2" customWidth="1"/>
    <col min="5378" max="5378" width="7.6640625" style="2" customWidth="1"/>
    <col min="5379" max="5379" width="8.5546875" style="2" customWidth="1"/>
    <col min="5380" max="5380" width="8.109375" style="2" customWidth="1"/>
    <col min="5381" max="5381" width="9.44140625" style="2" customWidth="1"/>
    <col min="5382" max="5382" width="7.6640625" style="2" customWidth="1"/>
    <col min="5383" max="5383" width="8.44140625" style="2" customWidth="1"/>
    <col min="5384" max="5384" width="17.33203125" style="2" customWidth="1"/>
    <col min="5385" max="5632" width="8.88671875" style="2"/>
    <col min="5633" max="5633" width="32.6640625" style="2" customWidth="1"/>
    <col min="5634" max="5634" width="7.6640625" style="2" customWidth="1"/>
    <col min="5635" max="5635" width="8.5546875" style="2" customWidth="1"/>
    <col min="5636" max="5636" width="8.109375" style="2" customWidth="1"/>
    <col min="5637" max="5637" width="9.44140625" style="2" customWidth="1"/>
    <col min="5638" max="5638" width="7.6640625" style="2" customWidth="1"/>
    <col min="5639" max="5639" width="8.44140625" style="2" customWidth="1"/>
    <col min="5640" max="5640" width="17.33203125" style="2" customWidth="1"/>
    <col min="5641" max="5888" width="8.88671875" style="2"/>
    <col min="5889" max="5889" width="32.6640625" style="2" customWidth="1"/>
    <col min="5890" max="5890" width="7.6640625" style="2" customWidth="1"/>
    <col min="5891" max="5891" width="8.5546875" style="2" customWidth="1"/>
    <col min="5892" max="5892" width="8.109375" style="2" customWidth="1"/>
    <col min="5893" max="5893" width="9.44140625" style="2" customWidth="1"/>
    <col min="5894" max="5894" width="7.6640625" style="2" customWidth="1"/>
    <col min="5895" max="5895" width="8.44140625" style="2" customWidth="1"/>
    <col min="5896" max="5896" width="17.33203125" style="2" customWidth="1"/>
    <col min="5897" max="6144" width="8.88671875" style="2"/>
    <col min="6145" max="6145" width="32.6640625" style="2" customWidth="1"/>
    <col min="6146" max="6146" width="7.6640625" style="2" customWidth="1"/>
    <col min="6147" max="6147" width="8.5546875" style="2" customWidth="1"/>
    <col min="6148" max="6148" width="8.109375" style="2" customWidth="1"/>
    <col min="6149" max="6149" width="9.44140625" style="2" customWidth="1"/>
    <col min="6150" max="6150" width="7.6640625" style="2" customWidth="1"/>
    <col min="6151" max="6151" width="8.44140625" style="2" customWidth="1"/>
    <col min="6152" max="6152" width="17.33203125" style="2" customWidth="1"/>
    <col min="6153" max="6400" width="8.88671875" style="2"/>
    <col min="6401" max="6401" width="32.6640625" style="2" customWidth="1"/>
    <col min="6402" max="6402" width="7.6640625" style="2" customWidth="1"/>
    <col min="6403" max="6403" width="8.5546875" style="2" customWidth="1"/>
    <col min="6404" max="6404" width="8.109375" style="2" customWidth="1"/>
    <col min="6405" max="6405" width="9.44140625" style="2" customWidth="1"/>
    <col min="6406" max="6406" width="7.6640625" style="2" customWidth="1"/>
    <col min="6407" max="6407" width="8.44140625" style="2" customWidth="1"/>
    <col min="6408" max="6408" width="17.33203125" style="2" customWidth="1"/>
    <col min="6409" max="6656" width="8.88671875" style="2"/>
    <col min="6657" max="6657" width="32.6640625" style="2" customWidth="1"/>
    <col min="6658" max="6658" width="7.6640625" style="2" customWidth="1"/>
    <col min="6659" max="6659" width="8.5546875" style="2" customWidth="1"/>
    <col min="6660" max="6660" width="8.109375" style="2" customWidth="1"/>
    <col min="6661" max="6661" width="9.44140625" style="2" customWidth="1"/>
    <col min="6662" max="6662" width="7.6640625" style="2" customWidth="1"/>
    <col min="6663" max="6663" width="8.44140625" style="2" customWidth="1"/>
    <col min="6664" max="6664" width="17.33203125" style="2" customWidth="1"/>
    <col min="6665" max="6912" width="8.88671875" style="2"/>
    <col min="6913" max="6913" width="32.6640625" style="2" customWidth="1"/>
    <col min="6914" max="6914" width="7.6640625" style="2" customWidth="1"/>
    <col min="6915" max="6915" width="8.5546875" style="2" customWidth="1"/>
    <col min="6916" max="6916" width="8.109375" style="2" customWidth="1"/>
    <col min="6917" max="6917" width="9.44140625" style="2" customWidth="1"/>
    <col min="6918" max="6918" width="7.6640625" style="2" customWidth="1"/>
    <col min="6919" max="6919" width="8.44140625" style="2" customWidth="1"/>
    <col min="6920" max="6920" width="17.33203125" style="2" customWidth="1"/>
    <col min="6921" max="7168" width="8.88671875" style="2"/>
    <col min="7169" max="7169" width="32.6640625" style="2" customWidth="1"/>
    <col min="7170" max="7170" width="7.6640625" style="2" customWidth="1"/>
    <col min="7171" max="7171" width="8.5546875" style="2" customWidth="1"/>
    <col min="7172" max="7172" width="8.109375" style="2" customWidth="1"/>
    <col min="7173" max="7173" width="9.44140625" style="2" customWidth="1"/>
    <col min="7174" max="7174" width="7.6640625" style="2" customWidth="1"/>
    <col min="7175" max="7175" width="8.44140625" style="2" customWidth="1"/>
    <col min="7176" max="7176" width="17.33203125" style="2" customWidth="1"/>
    <col min="7177" max="7424" width="8.88671875" style="2"/>
    <col min="7425" max="7425" width="32.6640625" style="2" customWidth="1"/>
    <col min="7426" max="7426" width="7.6640625" style="2" customWidth="1"/>
    <col min="7427" max="7427" width="8.5546875" style="2" customWidth="1"/>
    <col min="7428" max="7428" width="8.109375" style="2" customWidth="1"/>
    <col min="7429" max="7429" width="9.44140625" style="2" customWidth="1"/>
    <col min="7430" max="7430" width="7.6640625" style="2" customWidth="1"/>
    <col min="7431" max="7431" width="8.44140625" style="2" customWidth="1"/>
    <col min="7432" max="7432" width="17.33203125" style="2" customWidth="1"/>
    <col min="7433" max="7680" width="8.88671875" style="2"/>
    <col min="7681" max="7681" width="32.6640625" style="2" customWidth="1"/>
    <col min="7682" max="7682" width="7.6640625" style="2" customWidth="1"/>
    <col min="7683" max="7683" width="8.5546875" style="2" customWidth="1"/>
    <col min="7684" max="7684" width="8.109375" style="2" customWidth="1"/>
    <col min="7685" max="7685" width="9.44140625" style="2" customWidth="1"/>
    <col min="7686" max="7686" width="7.6640625" style="2" customWidth="1"/>
    <col min="7687" max="7687" width="8.44140625" style="2" customWidth="1"/>
    <col min="7688" max="7688" width="17.33203125" style="2" customWidth="1"/>
    <col min="7689" max="7936" width="8.88671875" style="2"/>
    <col min="7937" max="7937" width="32.6640625" style="2" customWidth="1"/>
    <col min="7938" max="7938" width="7.6640625" style="2" customWidth="1"/>
    <col min="7939" max="7939" width="8.5546875" style="2" customWidth="1"/>
    <col min="7940" max="7940" width="8.109375" style="2" customWidth="1"/>
    <col min="7941" max="7941" width="9.44140625" style="2" customWidth="1"/>
    <col min="7942" max="7942" width="7.6640625" style="2" customWidth="1"/>
    <col min="7943" max="7943" width="8.44140625" style="2" customWidth="1"/>
    <col min="7944" max="7944" width="17.33203125" style="2" customWidth="1"/>
    <col min="7945" max="8192" width="8.88671875" style="2"/>
    <col min="8193" max="8193" width="32.6640625" style="2" customWidth="1"/>
    <col min="8194" max="8194" width="7.6640625" style="2" customWidth="1"/>
    <col min="8195" max="8195" width="8.5546875" style="2" customWidth="1"/>
    <col min="8196" max="8196" width="8.109375" style="2" customWidth="1"/>
    <col min="8197" max="8197" width="9.44140625" style="2" customWidth="1"/>
    <col min="8198" max="8198" width="7.6640625" style="2" customWidth="1"/>
    <col min="8199" max="8199" width="8.44140625" style="2" customWidth="1"/>
    <col min="8200" max="8200" width="17.33203125" style="2" customWidth="1"/>
    <col min="8201" max="8448" width="8.88671875" style="2"/>
    <col min="8449" max="8449" width="32.6640625" style="2" customWidth="1"/>
    <col min="8450" max="8450" width="7.6640625" style="2" customWidth="1"/>
    <col min="8451" max="8451" width="8.5546875" style="2" customWidth="1"/>
    <col min="8452" max="8452" width="8.109375" style="2" customWidth="1"/>
    <col min="8453" max="8453" width="9.44140625" style="2" customWidth="1"/>
    <col min="8454" max="8454" width="7.6640625" style="2" customWidth="1"/>
    <col min="8455" max="8455" width="8.44140625" style="2" customWidth="1"/>
    <col min="8456" max="8456" width="17.33203125" style="2" customWidth="1"/>
    <col min="8457" max="8704" width="8.88671875" style="2"/>
    <col min="8705" max="8705" width="32.6640625" style="2" customWidth="1"/>
    <col min="8706" max="8706" width="7.6640625" style="2" customWidth="1"/>
    <col min="8707" max="8707" width="8.5546875" style="2" customWidth="1"/>
    <col min="8708" max="8708" width="8.109375" style="2" customWidth="1"/>
    <col min="8709" max="8709" width="9.44140625" style="2" customWidth="1"/>
    <col min="8710" max="8710" width="7.6640625" style="2" customWidth="1"/>
    <col min="8711" max="8711" width="8.44140625" style="2" customWidth="1"/>
    <col min="8712" max="8712" width="17.33203125" style="2" customWidth="1"/>
    <col min="8713" max="8960" width="8.88671875" style="2"/>
    <col min="8961" max="8961" width="32.6640625" style="2" customWidth="1"/>
    <col min="8962" max="8962" width="7.6640625" style="2" customWidth="1"/>
    <col min="8963" max="8963" width="8.5546875" style="2" customWidth="1"/>
    <col min="8964" max="8964" width="8.109375" style="2" customWidth="1"/>
    <col min="8965" max="8965" width="9.44140625" style="2" customWidth="1"/>
    <col min="8966" max="8966" width="7.6640625" style="2" customWidth="1"/>
    <col min="8967" max="8967" width="8.44140625" style="2" customWidth="1"/>
    <col min="8968" max="8968" width="17.33203125" style="2" customWidth="1"/>
    <col min="8969" max="9216" width="8.88671875" style="2"/>
    <col min="9217" max="9217" width="32.6640625" style="2" customWidth="1"/>
    <col min="9218" max="9218" width="7.6640625" style="2" customWidth="1"/>
    <col min="9219" max="9219" width="8.5546875" style="2" customWidth="1"/>
    <col min="9220" max="9220" width="8.109375" style="2" customWidth="1"/>
    <col min="9221" max="9221" width="9.44140625" style="2" customWidth="1"/>
    <col min="9222" max="9222" width="7.6640625" style="2" customWidth="1"/>
    <col min="9223" max="9223" width="8.44140625" style="2" customWidth="1"/>
    <col min="9224" max="9224" width="17.33203125" style="2" customWidth="1"/>
    <col min="9225" max="9472" width="8.88671875" style="2"/>
    <col min="9473" max="9473" width="32.6640625" style="2" customWidth="1"/>
    <col min="9474" max="9474" width="7.6640625" style="2" customWidth="1"/>
    <col min="9475" max="9475" width="8.5546875" style="2" customWidth="1"/>
    <col min="9476" max="9476" width="8.109375" style="2" customWidth="1"/>
    <col min="9477" max="9477" width="9.44140625" style="2" customWidth="1"/>
    <col min="9478" max="9478" width="7.6640625" style="2" customWidth="1"/>
    <col min="9479" max="9479" width="8.44140625" style="2" customWidth="1"/>
    <col min="9480" max="9480" width="17.33203125" style="2" customWidth="1"/>
    <col min="9481" max="9728" width="8.88671875" style="2"/>
    <col min="9729" max="9729" width="32.6640625" style="2" customWidth="1"/>
    <col min="9730" max="9730" width="7.6640625" style="2" customWidth="1"/>
    <col min="9731" max="9731" width="8.5546875" style="2" customWidth="1"/>
    <col min="9732" max="9732" width="8.109375" style="2" customWidth="1"/>
    <col min="9733" max="9733" width="9.44140625" style="2" customWidth="1"/>
    <col min="9734" max="9734" width="7.6640625" style="2" customWidth="1"/>
    <col min="9735" max="9735" width="8.44140625" style="2" customWidth="1"/>
    <col min="9736" max="9736" width="17.33203125" style="2" customWidth="1"/>
    <col min="9737" max="9984" width="8.88671875" style="2"/>
    <col min="9985" max="9985" width="32.6640625" style="2" customWidth="1"/>
    <col min="9986" max="9986" width="7.6640625" style="2" customWidth="1"/>
    <col min="9987" max="9987" width="8.5546875" style="2" customWidth="1"/>
    <col min="9988" max="9988" width="8.109375" style="2" customWidth="1"/>
    <col min="9989" max="9989" width="9.44140625" style="2" customWidth="1"/>
    <col min="9990" max="9990" width="7.6640625" style="2" customWidth="1"/>
    <col min="9991" max="9991" width="8.44140625" style="2" customWidth="1"/>
    <col min="9992" max="9992" width="17.33203125" style="2" customWidth="1"/>
    <col min="9993" max="10240" width="8.88671875" style="2"/>
    <col min="10241" max="10241" width="32.6640625" style="2" customWidth="1"/>
    <col min="10242" max="10242" width="7.6640625" style="2" customWidth="1"/>
    <col min="10243" max="10243" width="8.5546875" style="2" customWidth="1"/>
    <col min="10244" max="10244" width="8.109375" style="2" customWidth="1"/>
    <col min="10245" max="10245" width="9.44140625" style="2" customWidth="1"/>
    <col min="10246" max="10246" width="7.6640625" style="2" customWidth="1"/>
    <col min="10247" max="10247" width="8.44140625" style="2" customWidth="1"/>
    <col min="10248" max="10248" width="17.33203125" style="2" customWidth="1"/>
    <col min="10249" max="10496" width="8.88671875" style="2"/>
    <col min="10497" max="10497" width="32.6640625" style="2" customWidth="1"/>
    <col min="10498" max="10498" width="7.6640625" style="2" customWidth="1"/>
    <col min="10499" max="10499" width="8.5546875" style="2" customWidth="1"/>
    <col min="10500" max="10500" width="8.109375" style="2" customWidth="1"/>
    <col min="10501" max="10501" width="9.44140625" style="2" customWidth="1"/>
    <col min="10502" max="10502" width="7.6640625" style="2" customWidth="1"/>
    <col min="10503" max="10503" width="8.44140625" style="2" customWidth="1"/>
    <col min="10504" max="10504" width="17.33203125" style="2" customWidth="1"/>
    <col min="10505" max="10752" width="8.88671875" style="2"/>
    <col min="10753" max="10753" width="32.6640625" style="2" customWidth="1"/>
    <col min="10754" max="10754" width="7.6640625" style="2" customWidth="1"/>
    <col min="10755" max="10755" width="8.5546875" style="2" customWidth="1"/>
    <col min="10756" max="10756" width="8.109375" style="2" customWidth="1"/>
    <col min="10757" max="10757" width="9.44140625" style="2" customWidth="1"/>
    <col min="10758" max="10758" width="7.6640625" style="2" customWidth="1"/>
    <col min="10759" max="10759" width="8.44140625" style="2" customWidth="1"/>
    <col min="10760" max="10760" width="17.33203125" style="2" customWidth="1"/>
    <col min="10761" max="11008" width="8.88671875" style="2"/>
    <col min="11009" max="11009" width="32.6640625" style="2" customWidth="1"/>
    <col min="11010" max="11010" width="7.6640625" style="2" customWidth="1"/>
    <col min="11011" max="11011" width="8.5546875" style="2" customWidth="1"/>
    <col min="11012" max="11012" width="8.109375" style="2" customWidth="1"/>
    <col min="11013" max="11013" width="9.44140625" style="2" customWidth="1"/>
    <col min="11014" max="11014" width="7.6640625" style="2" customWidth="1"/>
    <col min="11015" max="11015" width="8.44140625" style="2" customWidth="1"/>
    <col min="11016" max="11016" width="17.33203125" style="2" customWidth="1"/>
    <col min="11017" max="11264" width="8.88671875" style="2"/>
    <col min="11265" max="11265" width="32.6640625" style="2" customWidth="1"/>
    <col min="11266" max="11266" width="7.6640625" style="2" customWidth="1"/>
    <col min="11267" max="11267" width="8.5546875" style="2" customWidth="1"/>
    <col min="11268" max="11268" width="8.109375" style="2" customWidth="1"/>
    <col min="11269" max="11269" width="9.44140625" style="2" customWidth="1"/>
    <col min="11270" max="11270" width="7.6640625" style="2" customWidth="1"/>
    <col min="11271" max="11271" width="8.44140625" style="2" customWidth="1"/>
    <col min="11272" max="11272" width="17.33203125" style="2" customWidth="1"/>
    <col min="11273" max="11520" width="8.88671875" style="2"/>
    <col min="11521" max="11521" width="32.6640625" style="2" customWidth="1"/>
    <col min="11522" max="11522" width="7.6640625" style="2" customWidth="1"/>
    <col min="11523" max="11523" width="8.5546875" style="2" customWidth="1"/>
    <col min="11524" max="11524" width="8.109375" style="2" customWidth="1"/>
    <col min="11525" max="11525" width="9.44140625" style="2" customWidth="1"/>
    <col min="11526" max="11526" width="7.6640625" style="2" customWidth="1"/>
    <col min="11527" max="11527" width="8.44140625" style="2" customWidth="1"/>
    <col min="11528" max="11528" width="17.33203125" style="2" customWidth="1"/>
    <col min="11529" max="11776" width="8.88671875" style="2"/>
    <col min="11777" max="11777" width="32.6640625" style="2" customWidth="1"/>
    <col min="11778" max="11778" width="7.6640625" style="2" customWidth="1"/>
    <col min="11779" max="11779" width="8.5546875" style="2" customWidth="1"/>
    <col min="11780" max="11780" width="8.109375" style="2" customWidth="1"/>
    <col min="11781" max="11781" width="9.44140625" style="2" customWidth="1"/>
    <col min="11782" max="11782" width="7.6640625" style="2" customWidth="1"/>
    <col min="11783" max="11783" width="8.44140625" style="2" customWidth="1"/>
    <col min="11784" max="11784" width="17.33203125" style="2" customWidth="1"/>
    <col min="11785" max="12032" width="8.88671875" style="2"/>
    <col min="12033" max="12033" width="32.6640625" style="2" customWidth="1"/>
    <col min="12034" max="12034" width="7.6640625" style="2" customWidth="1"/>
    <col min="12035" max="12035" width="8.5546875" style="2" customWidth="1"/>
    <col min="12036" max="12036" width="8.109375" style="2" customWidth="1"/>
    <col min="12037" max="12037" width="9.44140625" style="2" customWidth="1"/>
    <col min="12038" max="12038" width="7.6640625" style="2" customWidth="1"/>
    <col min="12039" max="12039" width="8.44140625" style="2" customWidth="1"/>
    <col min="12040" max="12040" width="17.33203125" style="2" customWidth="1"/>
    <col min="12041" max="12288" width="8.88671875" style="2"/>
    <col min="12289" max="12289" width="32.6640625" style="2" customWidth="1"/>
    <col min="12290" max="12290" width="7.6640625" style="2" customWidth="1"/>
    <col min="12291" max="12291" width="8.5546875" style="2" customWidth="1"/>
    <col min="12292" max="12292" width="8.109375" style="2" customWidth="1"/>
    <col min="12293" max="12293" width="9.44140625" style="2" customWidth="1"/>
    <col min="12294" max="12294" width="7.6640625" style="2" customWidth="1"/>
    <col min="12295" max="12295" width="8.44140625" style="2" customWidth="1"/>
    <col min="12296" max="12296" width="17.33203125" style="2" customWidth="1"/>
    <col min="12297" max="12544" width="8.88671875" style="2"/>
    <col min="12545" max="12545" width="32.6640625" style="2" customWidth="1"/>
    <col min="12546" max="12546" width="7.6640625" style="2" customWidth="1"/>
    <col min="12547" max="12547" width="8.5546875" style="2" customWidth="1"/>
    <col min="12548" max="12548" width="8.109375" style="2" customWidth="1"/>
    <col min="12549" max="12549" width="9.44140625" style="2" customWidth="1"/>
    <col min="12550" max="12550" width="7.6640625" style="2" customWidth="1"/>
    <col min="12551" max="12551" width="8.44140625" style="2" customWidth="1"/>
    <col min="12552" max="12552" width="17.33203125" style="2" customWidth="1"/>
    <col min="12553" max="12800" width="8.88671875" style="2"/>
    <col min="12801" max="12801" width="32.6640625" style="2" customWidth="1"/>
    <col min="12802" max="12802" width="7.6640625" style="2" customWidth="1"/>
    <col min="12803" max="12803" width="8.5546875" style="2" customWidth="1"/>
    <col min="12804" max="12804" width="8.109375" style="2" customWidth="1"/>
    <col min="12805" max="12805" width="9.44140625" style="2" customWidth="1"/>
    <col min="12806" max="12806" width="7.6640625" style="2" customWidth="1"/>
    <col min="12807" max="12807" width="8.44140625" style="2" customWidth="1"/>
    <col min="12808" max="12808" width="17.33203125" style="2" customWidth="1"/>
    <col min="12809" max="13056" width="8.88671875" style="2"/>
    <col min="13057" max="13057" width="32.6640625" style="2" customWidth="1"/>
    <col min="13058" max="13058" width="7.6640625" style="2" customWidth="1"/>
    <col min="13059" max="13059" width="8.5546875" style="2" customWidth="1"/>
    <col min="13060" max="13060" width="8.109375" style="2" customWidth="1"/>
    <col min="13061" max="13061" width="9.44140625" style="2" customWidth="1"/>
    <col min="13062" max="13062" width="7.6640625" style="2" customWidth="1"/>
    <col min="13063" max="13063" width="8.44140625" style="2" customWidth="1"/>
    <col min="13064" max="13064" width="17.33203125" style="2" customWidth="1"/>
    <col min="13065" max="13312" width="8.88671875" style="2"/>
    <col min="13313" max="13313" width="32.6640625" style="2" customWidth="1"/>
    <col min="13314" max="13314" width="7.6640625" style="2" customWidth="1"/>
    <col min="13315" max="13315" width="8.5546875" style="2" customWidth="1"/>
    <col min="13316" max="13316" width="8.109375" style="2" customWidth="1"/>
    <col min="13317" max="13317" width="9.44140625" style="2" customWidth="1"/>
    <col min="13318" max="13318" width="7.6640625" style="2" customWidth="1"/>
    <col min="13319" max="13319" width="8.44140625" style="2" customWidth="1"/>
    <col min="13320" max="13320" width="17.33203125" style="2" customWidth="1"/>
    <col min="13321" max="13568" width="8.88671875" style="2"/>
    <col min="13569" max="13569" width="32.6640625" style="2" customWidth="1"/>
    <col min="13570" max="13570" width="7.6640625" style="2" customWidth="1"/>
    <col min="13571" max="13571" width="8.5546875" style="2" customWidth="1"/>
    <col min="13572" max="13572" width="8.109375" style="2" customWidth="1"/>
    <col min="13573" max="13573" width="9.44140625" style="2" customWidth="1"/>
    <col min="13574" max="13574" width="7.6640625" style="2" customWidth="1"/>
    <col min="13575" max="13575" width="8.44140625" style="2" customWidth="1"/>
    <col min="13576" max="13576" width="17.33203125" style="2" customWidth="1"/>
    <col min="13577" max="13824" width="8.88671875" style="2"/>
    <col min="13825" max="13825" width="32.6640625" style="2" customWidth="1"/>
    <col min="13826" max="13826" width="7.6640625" style="2" customWidth="1"/>
    <col min="13827" max="13827" width="8.5546875" style="2" customWidth="1"/>
    <col min="13828" max="13828" width="8.109375" style="2" customWidth="1"/>
    <col min="13829" max="13829" width="9.44140625" style="2" customWidth="1"/>
    <col min="13830" max="13830" width="7.6640625" style="2" customWidth="1"/>
    <col min="13831" max="13831" width="8.44140625" style="2" customWidth="1"/>
    <col min="13832" max="13832" width="17.33203125" style="2" customWidth="1"/>
    <col min="13833" max="14080" width="8.88671875" style="2"/>
    <col min="14081" max="14081" width="32.6640625" style="2" customWidth="1"/>
    <col min="14082" max="14082" width="7.6640625" style="2" customWidth="1"/>
    <col min="14083" max="14083" width="8.5546875" style="2" customWidth="1"/>
    <col min="14084" max="14084" width="8.109375" style="2" customWidth="1"/>
    <col min="14085" max="14085" width="9.44140625" style="2" customWidth="1"/>
    <col min="14086" max="14086" width="7.6640625" style="2" customWidth="1"/>
    <col min="14087" max="14087" width="8.44140625" style="2" customWidth="1"/>
    <col min="14088" max="14088" width="17.33203125" style="2" customWidth="1"/>
    <col min="14089" max="14336" width="8.88671875" style="2"/>
    <col min="14337" max="14337" width="32.6640625" style="2" customWidth="1"/>
    <col min="14338" max="14338" width="7.6640625" style="2" customWidth="1"/>
    <col min="14339" max="14339" width="8.5546875" style="2" customWidth="1"/>
    <col min="14340" max="14340" width="8.109375" style="2" customWidth="1"/>
    <col min="14341" max="14341" width="9.44140625" style="2" customWidth="1"/>
    <col min="14342" max="14342" width="7.6640625" style="2" customWidth="1"/>
    <col min="14343" max="14343" width="8.44140625" style="2" customWidth="1"/>
    <col min="14344" max="14344" width="17.33203125" style="2" customWidth="1"/>
    <col min="14345" max="14592" width="8.88671875" style="2"/>
    <col min="14593" max="14593" width="32.6640625" style="2" customWidth="1"/>
    <col min="14594" max="14594" width="7.6640625" style="2" customWidth="1"/>
    <col min="14595" max="14595" width="8.5546875" style="2" customWidth="1"/>
    <col min="14596" max="14596" width="8.109375" style="2" customWidth="1"/>
    <col min="14597" max="14597" width="9.44140625" style="2" customWidth="1"/>
    <col min="14598" max="14598" width="7.6640625" style="2" customWidth="1"/>
    <col min="14599" max="14599" width="8.44140625" style="2" customWidth="1"/>
    <col min="14600" max="14600" width="17.33203125" style="2" customWidth="1"/>
    <col min="14601" max="14848" width="8.88671875" style="2"/>
    <col min="14849" max="14849" width="32.6640625" style="2" customWidth="1"/>
    <col min="14850" max="14850" width="7.6640625" style="2" customWidth="1"/>
    <col min="14851" max="14851" width="8.5546875" style="2" customWidth="1"/>
    <col min="14852" max="14852" width="8.109375" style="2" customWidth="1"/>
    <col min="14853" max="14853" width="9.44140625" style="2" customWidth="1"/>
    <col min="14854" max="14854" width="7.6640625" style="2" customWidth="1"/>
    <col min="14855" max="14855" width="8.44140625" style="2" customWidth="1"/>
    <col min="14856" max="14856" width="17.33203125" style="2" customWidth="1"/>
    <col min="14857" max="15104" width="8.88671875" style="2"/>
    <col min="15105" max="15105" width="32.6640625" style="2" customWidth="1"/>
    <col min="15106" max="15106" width="7.6640625" style="2" customWidth="1"/>
    <col min="15107" max="15107" width="8.5546875" style="2" customWidth="1"/>
    <col min="15108" max="15108" width="8.109375" style="2" customWidth="1"/>
    <col min="15109" max="15109" width="9.44140625" style="2" customWidth="1"/>
    <col min="15110" max="15110" width="7.6640625" style="2" customWidth="1"/>
    <col min="15111" max="15111" width="8.44140625" style="2" customWidth="1"/>
    <col min="15112" max="15112" width="17.33203125" style="2" customWidth="1"/>
    <col min="15113" max="15360" width="8.88671875" style="2"/>
    <col min="15361" max="15361" width="32.6640625" style="2" customWidth="1"/>
    <col min="15362" max="15362" width="7.6640625" style="2" customWidth="1"/>
    <col min="15363" max="15363" width="8.5546875" style="2" customWidth="1"/>
    <col min="15364" max="15364" width="8.109375" style="2" customWidth="1"/>
    <col min="15365" max="15365" width="9.44140625" style="2" customWidth="1"/>
    <col min="15366" max="15366" width="7.6640625" style="2" customWidth="1"/>
    <col min="15367" max="15367" width="8.44140625" style="2" customWidth="1"/>
    <col min="15368" max="15368" width="17.33203125" style="2" customWidth="1"/>
    <col min="15369" max="15616" width="8.88671875" style="2"/>
    <col min="15617" max="15617" width="32.6640625" style="2" customWidth="1"/>
    <col min="15618" max="15618" width="7.6640625" style="2" customWidth="1"/>
    <col min="15619" max="15619" width="8.5546875" style="2" customWidth="1"/>
    <col min="15620" max="15620" width="8.109375" style="2" customWidth="1"/>
    <col min="15621" max="15621" width="9.44140625" style="2" customWidth="1"/>
    <col min="15622" max="15622" width="7.6640625" style="2" customWidth="1"/>
    <col min="15623" max="15623" width="8.44140625" style="2" customWidth="1"/>
    <col min="15624" max="15624" width="17.33203125" style="2" customWidth="1"/>
    <col min="15625" max="15872" width="8.88671875" style="2"/>
    <col min="15873" max="15873" width="32.6640625" style="2" customWidth="1"/>
    <col min="15874" max="15874" width="7.6640625" style="2" customWidth="1"/>
    <col min="15875" max="15875" width="8.5546875" style="2" customWidth="1"/>
    <col min="15876" max="15876" width="8.109375" style="2" customWidth="1"/>
    <col min="15877" max="15877" width="9.44140625" style="2" customWidth="1"/>
    <col min="15878" max="15878" width="7.6640625" style="2" customWidth="1"/>
    <col min="15879" max="15879" width="8.44140625" style="2" customWidth="1"/>
    <col min="15880" max="15880" width="17.33203125" style="2" customWidth="1"/>
    <col min="15881" max="16128" width="8.88671875" style="2"/>
    <col min="16129" max="16129" width="32.6640625" style="2" customWidth="1"/>
    <col min="16130" max="16130" width="7.6640625" style="2" customWidth="1"/>
    <col min="16131" max="16131" width="8.5546875" style="2" customWidth="1"/>
    <col min="16132" max="16132" width="8.109375" style="2" customWidth="1"/>
    <col min="16133" max="16133" width="9.44140625" style="2" customWidth="1"/>
    <col min="16134" max="16134" width="7.6640625" style="2" customWidth="1"/>
    <col min="16135" max="16135" width="8.44140625" style="2" customWidth="1"/>
    <col min="16136" max="16136" width="17.33203125" style="2" customWidth="1"/>
    <col min="16137" max="16384" width="8.88671875" style="2"/>
  </cols>
  <sheetData>
    <row r="1" spans="1:8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">
      <c r="A2" s="3" t="s">
        <v>1</v>
      </c>
      <c r="B2" s="3"/>
      <c r="C2" s="3"/>
      <c r="D2" s="3"/>
      <c r="E2" s="3"/>
      <c r="F2" s="3"/>
      <c r="G2" s="3"/>
      <c r="H2" s="3"/>
    </row>
    <row r="3" spans="1:8" x14ac:dyDescent="0.2">
      <c r="A3" s="1" t="s">
        <v>2</v>
      </c>
      <c r="B3" s="3" t="s">
        <v>3</v>
      </c>
      <c r="C3" s="3"/>
      <c r="D3" s="3"/>
      <c r="E3" s="3"/>
      <c r="F3" s="3"/>
      <c r="G3" s="1" t="s">
        <v>4</v>
      </c>
      <c r="H3" s="1" t="s">
        <v>5</v>
      </c>
    </row>
    <row r="4" spans="1:8" ht="11.4" customHeight="1" x14ac:dyDescent="0.2">
      <c r="A4" s="1"/>
      <c r="B4" s="4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1"/>
      <c r="H4" s="1"/>
    </row>
    <row r="5" spans="1:8" x14ac:dyDescent="0.2">
      <c r="A5" s="1" t="s">
        <v>11</v>
      </c>
      <c r="B5" s="1"/>
      <c r="C5" s="1"/>
      <c r="D5" s="1"/>
      <c r="E5" s="1"/>
      <c r="F5" s="1"/>
      <c r="G5" s="1"/>
      <c r="H5" s="1"/>
    </row>
    <row r="6" spans="1:8" ht="11.4" customHeight="1" x14ac:dyDescent="0.2">
      <c r="A6" s="6" t="s">
        <v>12</v>
      </c>
      <c r="B6" s="7">
        <v>205</v>
      </c>
      <c r="C6" s="8">
        <v>4.57</v>
      </c>
      <c r="D6" s="8">
        <v>5.6</v>
      </c>
      <c r="E6" s="8">
        <v>32.619999999999997</v>
      </c>
      <c r="F6" s="8">
        <v>197.26</v>
      </c>
      <c r="G6" s="7" t="s">
        <v>13</v>
      </c>
      <c r="H6" s="9" t="s">
        <v>14</v>
      </c>
    </row>
    <row r="7" spans="1:8" ht="11.4" customHeight="1" x14ac:dyDescent="0.2">
      <c r="A7" s="6" t="s">
        <v>15</v>
      </c>
      <c r="B7" s="10">
        <v>30</v>
      </c>
      <c r="C7" s="8">
        <v>6.96</v>
      </c>
      <c r="D7" s="8">
        <v>8.85</v>
      </c>
      <c r="E7" s="8">
        <v>0</v>
      </c>
      <c r="F7" s="8">
        <v>108</v>
      </c>
      <c r="G7" s="7" t="s">
        <v>16</v>
      </c>
      <c r="H7" s="6" t="s">
        <v>17</v>
      </c>
    </row>
    <row r="8" spans="1:8" s="12" customFormat="1" x14ac:dyDescent="0.2">
      <c r="A8" s="11" t="s">
        <v>18</v>
      </c>
      <c r="B8" s="7">
        <v>30</v>
      </c>
      <c r="C8" s="8">
        <f>4.75/50*30</f>
        <v>2.85</v>
      </c>
      <c r="D8" s="8">
        <f>1.5/50*30</f>
        <v>0.89999999999999991</v>
      </c>
      <c r="E8" s="8">
        <f>26/50*30</f>
        <v>15.600000000000001</v>
      </c>
      <c r="F8" s="8">
        <f>132.5/50*30</f>
        <v>79.5</v>
      </c>
      <c r="G8" s="10" t="s">
        <v>19</v>
      </c>
      <c r="H8" s="9" t="s">
        <v>20</v>
      </c>
    </row>
    <row r="9" spans="1:8" ht="12.75" customHeight="1" x14ac:dyDescent="0.2">
      <c r="A9" s="11" t="s">
        <v>21</v>
      </c>
      <c r="B9" s="10">
        <v>215</v>
      </c>
      <c r="C9" s="13">
        <v>7.0000000000000007E-2</v>
      </c>
      <c r="D9" s="13">
        <v>0.02</v>
      </c>
      <c r="E9" s="13">
        <v>15</v>
      </c>
      <c r="F9" s="13">
        <v>60</v>
      </c>
      <c r="G9" s="10" t="s">
        <v>22</v>
      </c>
      <c r="H9" s="6" t="s">
        <v>23</v>
      </c>
    </row>
    <row r="10" spans="1:8" s="15" customFormat="1" ht="10.95" customHeight="1" x14ac:dyDescent="0.3">
      <c r="A10" s="14" t="s">
        <v>24</v>
      </c>
      <c r="B10" s="10">
        <v>200</v>
      </c>
      <c r="C10" s="13">
        <v>0.6</v>
      </c>
      <c r="D10" s="13">
        <v>0.4</v>
      </c>
      <c r="E10" s="13">
        <v>20.2</v>
      </c>
      <c r="F10" s="13">
        <v>92</v>
      </c>
      <c r="G10" s="10"/>
      <c r="H10" s="11"/>
    </row>
    <row r="11" spans="1:8" ht="11.4" customHeight="1" x14ac:dyDescent="0.2">
      <c r="A11" s="16" t="s">
        <v>25</v>
      </c>
      <c r="B11" s="4">
        <f>SUM(B6:B10)</f>
        <v>680</v>
      </c>
      <c r="C11" s="17">
        <f>SUM(C6:C10)</f>
        <v>15.05</v>
      </c>
      <c r="D11" s="17">
        <f>SUM(D6:D10)</f>
        <v>15.77</v>
      </c>
      <c r="E11" s="17">
        <f>SUM(E6:E10)</f>
        <v>83.42</v>
      </c>
      <c r="F11" s="17">
        <f>SUM(F6:F10)</f>
        <v>536.76</v>
      </c>
      <c r="G11" s="4"/>
      <c r="H11" s="6"/>
    </row>
    <row r="12" spans="1:8" x14ac:dyDescent="0.2">
      <c r="A12" s="3" t="s">
        <v>26</v>
      </c>
      <c r="B12" s="3"/>
      <c r="C12" s="3"/>
      <c r="D12" s="3"/>
      <c r="E12" s="3"/>
      <c r="F12" s="3"/>
      <c r="G12" s="3"/>
      <c r="H12" s="3"/>
    </row>
    <row r="13" spans="1:8" ht="12" customHeight="1" x14ac:dyDescent="0.2">
      <c r="A13" s="6" t="s">
        <v>27</v>
      </c>
      <c r="B13" s="10">
        <v>200</v>
      </c>
      <c r="C13" s="8">
        <v>1.8</v>
      </c>
      <c r="D13" s="8">
        <v>5.3</v>
      </c>
      <c r="E13" s="8">
        <v>10.9</v>
      </c>
      <c r="F13" s="8">
        <v>100.5</v>
      </c>
      <c r="G13" s="7" t="s">
        <v>28</v>
      </c>
      <c r="H13" s="9" t="s">
        <v>29</v>
      </c>
    </row>
    <row r="14" spans="1:8" s="12" customFormat="1" x14ac:dyDescent="0.2">
      <c r="A14" s="11" t="s">
        <v>30</v>
      </c>
      <c r="B14" s="10">
        <v>90</v>
      </c>
      <c r="C14" s="8">
        <v>10.6</v>
      </c>
      <c r="D14" s="8">
        <v>12.6</v>
      </c>
      <c r="E14" s="8">
        <v>9.06</v>
      </c>
      <c r="F14" s="8">
        <v>207.09</v>
      </c>
      <c r="G14" s="10" t="s">
        <v>31</v>
      </c>
      <c r="H14" s="6" t="s">
        <v>32</v>
      </c>
    </row>
    <row r="15" spans="1:8" ht="10.5" customHeight="1" x14ac:dyDescent="0.2">
      <c r="A15" s="6" t="s">
        <v>33</v>
      </c>
      <c r="B15" s="10">
        <v>5</v>
      </c>
      <c r="C15" s="8">
        <v>0.04</v>
      </c>
      <c r="D15" s="8">
        <v>3.6</v>
      </c>
      <c r="E15" s="8">
        <v>0.06</v>
      </c>
      <c r="F15" s="8">
        <v>33</v>
      </c>
      <c r="G15" s="7" t="s">
        <v>34</v>
      </c>
      <c r="H15" s="9" t="s">
        <v>35</v>
      </c>
    </row>
    <row r="16" spans="1:8" ht="12" customHeight="1" x14ac:dyDescent="0.2">
      <c r="A16" s="11" t="s">
        <v>36</v>
      </c>
      <c r="B16" s="10">
        <v>150</v>
      </c>
      <c r="C16" s="13">
        <v>3.06</v>
      </c>
      <c r="D16" s="13">
        <v>4.8</v>
      </c>
      <c r="E16" s="13">
        <v>20.440000000000001</v>
      </c>
      <c r="F16" s="13">
        <v>137.25</v>
      </c>
      <c r="G16" s="10" t="s">
        <v>37</v>
      </c>
      <c r="H16" s="11" t="s">
        <v>38</v>
      </c>
    </row>
    <row r="17" spans="1:251" ht="34.5" customHeight="1" x14ac:dyDescent="0.2">
      <c r="A17" s="14" t="s">
        <v>39</v>
      </c>
      <c r="B17" s="7">
        <v>60</v>
      </c>
      <c r="C17" s="8">
        <v>1.41</v>
      </c>
      <c r="D17" s="8">
        <v>0.09</v>
      </c>
      <c r="E17" s="8">
        <v>4.05</v>
      </c>
      <c r="F17" s="8">
        <v>22.5</v>
      </c>
      <c r="G17" s="7" t="s">
        <v>40</v>
      </c>
      <c r="H17" s="11" t="s">
        <v>41</v>
      </c>
    </row>
    <row r="18" spans="1:251" x14ac:dyDescent="0.2">
      <c r="A18" s="6" t="s">
        <v>42</v>
      </c>
      <c r="B18" s="10">
        <v>200</v>
      </c>
      <c r="C18" s="8">
        <v>0.15</v>
      </c>
      <c r="D18" s="8">
        <v>0.06</v>
      </c>
      <c r="E18" s="8">
        <v>20.65</v>
      </c>
      <c r="F18" s="8">
        <v>82.9</v>
      </c>
      <c r="G18" s="7" t="s">
        <v>43</v>
      </c>
      <c r="H18" s="11" t="s">
        <v>44</v>
      </c>
    </row>
    <row r="19" spans="1:251" x14ac:dyDescent="0.2">
      <c r="A19" s="14" t="s">
        <v>45</v>
      </c>
      <c r="B19" s="7">
        <v>40</v>
      </c>
      <c r="C19" s="8">
        <v>2.6</v>
      </c>
      <c r="D19" s="8">
        <v>0.4</v>
      </c>
      <c r="E19" s="8">
        <v>17.2</v>
      </c>
      <c r="F19" s="8">
        <v>85</v>
      </c>
      <c r="G19" s="7" t="s">
        <v>46</v>
      </c>
      <c r="H19" s="6" t="s">
        <v>47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</row>
    <row r="20" spans="1:251" x14ac:dyDescent="0.2">
      <c r="A20" s="14" t="s">
        <v>48</v>
      </c>
      <c r="B20" s="10">
        <v>40</v>
      </c>
      <c r="C20" s="8">
        <v>3.2</v>
      </c>
      <c r="D20" s="8">
        <v>0.4</v>
      </c>
      <c r="E20" s="8">
        <v>20.399999999999999</v>
      </c>
      <c r="F20" s="8">
        <v>100</v>
      </c>
      <c r="G20" s="10" t="s">
        <v>46</v>
      </c>
      <c r="H20" s="11" t="s">
        <v>49</v>
      </c>
    </row>
    <row r="21" spans="1:251" x14ac:dyDescent="0.2">
      <c r="A21" s="16" t="s">
        <v>25</v>
      </c>
      <c r="B21" s="4">
        <f>SUM(B13:B20)</f>
        <v>785</v>
      </c>
      <c r="C21" s="17">
        <f>SUM(C13:C20)</f>
        <v>22.86</v>
      </c>
      <c r="D21" s="17">
        <f>SUM(D13:D20)</f>
        <v>27.249999999999996</v>
      </c>
      <c r="E21" s="17">
        <f>SUM(E13:E20)</f>
        <v>102.75999999999999</v>
      </c>
      <c r="F21" s="17">
        <f>SUM(F13:F20)</f>
        <v>768.24</v>
      </c>
      <c r="G21" s="4"/>
      <c r="H21" s="6"/>
    </row>
    <row r="22" spans="1:251" x14ac:dyDescent="0.2">
      <c r="A22" s="3" t="s">
        <v>50</v>
      </c>
      <c r="B22" s="3"/>
      <c r="C22" s="3"/>
      <c r="D22" s="3"/>
      <c r="E22" s="3"/>
      <c r="F22" s="3"/>
      <c r="G22" s="3"/>
      <c r="H22" s="3"/>
    </row>
    <row r="23" spans="1:251" x14ac:dyDescent="0.2">
      <c r="A23" s="1" t="s">
        <v>2</v>
      </c>
      <c r="B23" s="3" t="s">
        <v>3</v>
      </c>
      <c r="C23" s="3"/>
      <c r="D23" s="3"/>
      <c r="E23" s="3"/>
      <c r="F23" s="3"/>
      <c r="G23" s="1" t="s">
        <v>4</v>
      </c>
      <c r="H23" s="1" t="s">
        <v>5</v>
      </c>
    </row>
    <row r="24" spans="1:251" ht="11.4" customHeight="1" x14ac:dyDescent="0.2">
      <c r="A24" s="1"/>
      <c r="B24" s="4" t="s">
        <v>6</v>
      </c>
      <c r="C24" s="5" t="s">
        <v>7</v>
      </c>
      <c r="D24" s="5" t="s">
        <v>8</v>
      </c>
      <c r="E24" s="5" t="s">
        <v>9</v>
      </c>
      <c r="F24" s="5" t="s">
        <v>10</v>
      </c>
      <c r="G24" s="1"/>
      <c r="H24" s="1"/>
    </row>
    <row r="25" spans="1:251" x14ac:dyDescent="0.2">
      <c r="A25" s="1" t="s">
        <v>11</v>
      </c>
      <c r="B25" s="1"/>
      <c r="C25" s="1"/>
      <c r="D25" s="1"/>
      <c r="E25" s="1"/>
      <c r="F25" s="1"/>
      <c r="G25" s="1"/>
      <c r="H25" s="1"/>
    </row>
    <row r="26" spans="1:251" x14ac:dyDescent="0.2">
      <c r="A26" s="6" t="s">
        <v>51</v>
      </c>
      <c r="B26" s="10">
        <v>150</v>
      </c>
      <c r="C26" s="8">
        <v>15.42</v>
      </c>
      <c r="D26" s="8">
        <v>13.62</v>
      </c>
      <c r="E26" s="8">
        <v>42.28</v>
      </c>
      <c r="F26" s="8">
        <v>361.12</v>
      </c>
      <c r="G26" s="10" t="s">
        <v>52</v>
      </c>
      <c r="H26" s="9" t="s">
        <v>53</v>
      </c>
    </row>
    <row r="27" spans="1:251" s="19" customFormat="1" x14ac:dyDescent="0.2">
      <c r="A27" s="11" t="s">
        <v>18</v>
      </c>
      <c r="B27" s="7">
        <v>40</v>
      </c>
      <c r="C27" s="8">
        <f>4.75/50*40</f>
        <v>3.8</v>
      </c>
      <c r="D27" s="8">
        <f>1.5/50*40</f>
        <v>1.2</v>
      </c>
      <c r="E27" s="8">
        <f>26/50*40</f>
        <v>20.8</v>
      </c>
      <c r="F27" s="8">
        <f>132.5/40*30</f>
        <v>99.375</v>
      </c>
      <c r="G27" s="10" t="s">
        <v>19</v>
      </c>
      <c r="H27" s="9" t="s">
        <v>20</v>
      </c>
    </row>
    <row r="28" spans="1:251" s="19" customFormat="1" x14ac:dyDescent="0.2">
      <c r="A28" s="6" t="s">
        <v>54</v>
      </c>
      <c r="B28" s="10">
        <v>100</v>
      </c>
      <c r="C28" s="8">
        <v>0.4</v>
      </c>
      <c r="D28" s="8">
        <v>0.4</v>
      </c>
      <c r="E28" s="8">
        <f>19.6/2</f>
        <v>9.8000000000000007</v>
      </c>
      <c r="F28" s="8">
        <f>94/2</f>
        <v>47</v>
      </c>
      <c r="G28" s="10" t="s">
        <v>55</v>
      </c>
      <c r="H28" s="6" t="s">
        <v>56</v>
      </c>
    </row>
    <row r="29" spans="1:251" x14ac:dyDescent="0.2">
      <c r="A29" s="20" t="s">
        <v>57</v>
      </c>
      <c r="B29" s="7">
        <v>222</v>
      </c>
      <c r="C29" s="13">
        <v>0.13</v>
      </c>
      <c r="D29" s="13">
        <v>0.02</v>
      </c>
      <c r="E29" s="13">
        <v>15.2</v>
      </c>
      <c r="F29" s="13">
        <v>62</v>
      </c>
      <c r="G29" s="10" t="s">
        <v>58</v>
      </c>
      <c r="H29" s="14" t="s">
        <v>59</v>
      </c>
    </row>
    <row r="30" spans="1:251" x14ac:dyDescent="0.2">
      <c r="A30" s="16" t="s">
        <v>25</v>
      </c>
      <c r="B30" s="4">
        <f>SUM(B26:B29)</f>
        <v>512</v>
      </c>
      <c r="C30" s="17">
        <f>SUM(C26:C29)</f>
        <v>19.749999999999996</v>
      </c>
      <c r="D30" s="17">
        <f>SUM(D26:D29)</f>
        <v>15.239999999999998</v>
      </c>
      <c r="E30" s="17">
        <f>SUM(E26:E29)</f>
        <v>88.08</v>
      </c>
      <c r="F30" s="17">
        <f>SUM(F26:F29)</f>
        <v>569.495</v>
      </c>
      <c r="G30" s="4"/>
      <c r="H30" s="6"/>
    </row>
    <row r="31" spans="1:251" x14ac:dyDescent="0.2">
      <c r="A31" s="3" t="s">
        <v>26</v>
      </c>
      <c r="B31" s="3"/>
      <c r="C31" s="3"/>
      <c r="D31" s="3"/>
      <c r="E31" s="3"/>
      <c r="F31" s="3"/>
      <c r="G31" s="3"/>
      <c r="H31" s="3"/>
    </row>
    <row r="32" spans="1:251" ht="12" customHeight="1" x14ac:dyDescent="0.2">
      <c r="A32" s="6" t="s">
        <v>60</v>
      </c>
      <c r="B32" s="7">
        <v>200</v>
      </c>
      <c r="C32" s="8">
        <v>4.4000000000000004</v>
      </c>
      <c r="D32" s="8">
        <v>4.2</v>
      </c>
      <c r="E32" s="8">
        <v>13.2</v>
      </c>
      <c r="F32" s="8">
        <v>118.6</v>
      </c>
      <c r="G32" s="7" t="s">
        <v>61</v>
      </c>
      <c r="H32" s="9" t="s">
        <v>62</v>
      </c>
    </row>
    <row r="33" spans="1:251" x14ac:dyDescent="0.2">
      <c r="A33" s="14" t="s">
        <v>63</v>
      </c>
      <c r="B33" s="10">
        <v>90</v>
      </c>
      <c r="C33" s="8">
        <v>11.52</v>
      </c>
      <c r="D33" s="8">
        <v>13</v>
      </c>
      <c r="E33" s="8">
        <v>4.05</v>
      </c>
      <c r="F33" s="8">
        <v>189.6</v>
      </c>
      <c r="G33" s="10" t="s">
        <v>64</v>
      </c>
      <c r="H33" s="6" t="s">
        <v>65</v>
      </c>
    </row>
    <row r="34" spans="1:251" x14ac:dyDescent="0.2">
      <c r="A34" s="6" t="s">
        <v>66</v>
      </c>
      <c r="B34" s="10">
        <v>150</v>
      </c>
      <c r="C34" s="13">
        <v>5.52</v>
      </c>
      <c r="D34" s="13">
        <v>4.51</v>
      </c>
      <c r="E34" s="13">
        <v>26.45</v>
      </c>
      <c r="F34" s="13">
        <v>168.45</v>
      </c>
      <c r="G34" s="10" t="s">
        <v>67</v>
      </c>
      <c r="H34" s="6" t="s">
        <v>68</v>
      </c>
    </row>
    <row r="35" spans="1:251" x14ac:dyDescent="0.2">
      <c r="A35" s="6" t="s">
        <v>69</v>
      </c>
      <c r="B35" s="10">
        <v>200</v>
      </c>
      <c r="C35" s="8">
        <v>0.76</v>
      </c>
      <c r="D35" s="8">
        <v>0.04</v>
      </c>
      <c r="E35" s="8">
        <v>20.22</v>
      </c>
      <c r="F35" s="8">
        <v>85.51</v>
      </c>
      <c r="G35" s="7" t="s">
        <v>70</v>
      </c>
      <c r="H35" s="11" t="s">
        <v>71</v>
      </c>
    </row>
    <row r="36" spans="1:251" x14ac:dyDescent="0.2">
      <c r="A36" s="14" t="s">
        <v>45</v>
      </c>
      <c r="B36" s="7">
        <v>40</v>
      </c>
      <c r="C36" s="8">
        <v>2.6</v>
      </c>
      <c r="D36" s="8">
        <v>0.4</v>
      </c>
      <c r="E36" s="8">
        <v>17.2</v>
      </c>
      <c r="F36" s="8">
        <v>85</v>
      </c>
      <c r="G36" s="7" t="s">
        <v>46</v>
      </c>
      <c r="H36" s="6" t="s">
        <v>47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</row>
    <row r="37" spans="1:251" x14ac:dyDescent="0.2">
      <c r="A37" s="14" t="s">
        <v>48</v>
      </c>
      <c r="B37" s="10">
        <v>40</v>
      </c>
      <c r="C37" s="8">
        <v>3.2</v>
      </c>
      <c r="D37" s="8">
        <v>0.4</v>
      </c>
      <c r="E37" s="8">
        <v>20.399999999999999</v>
      </c>
      <c r="F37" s="8">
        <v>100</v>
      </c>
      <c r="G37" s="10" t="s">
        <v>46</v>
      </c>
      <c r="H37" s="11" t="s">
        <v>49</v>
      </c>
    </row>
    <row r="38" spans="1:251" x14ac:dyDescent="0.2">
      <c r="A38" s="16" t="s">
        <v>25</v>
      </c>
      <c r="B38" s="4">
        <f>SUM(B32:B37)</f>
        <v>720</v>
      </c>
      <c r="C38" s="17">
        <f>SUM(C32:C37)</f>
        <v>28</v>
      </c>
      <c r="D38" s="17">
        <f>SUM(D32:D37)</f>
        <v>22.549999999999997</v>
      </c>
      <c r="E38" s="17">
        <f>SUM(E32:E37)</f>
        <v>101.52000000000001</v>
      </c>
      <c r="F38" s="17">
        <f>SUM(F32:F37)</f>
        <v>747.16</v>
      </c>
      <c r="G38" s="4"/>
      <c r="H38" s="6"/>
    </row>
    <row r="39" spans="1:251" x14ac:dyDescent="0.2">
      <c r="A39" s="3" t="s">
        <v>72</v>
      </c>
      <c r="B39" s="3"/>
      <c r="C39" s="3"/>
      <c r="D39" s="3"/>
      <c r="E39" s="3"/>
      <c r="F39" s="3"/>
      <c r="G39" s="3"/>
      <c r="H39" s="3"/>
    </row>
    <row r="40" spans="1:251" x14ac:dyDescent="0.2">
      <c r="A40" s="1" t="s">
        <v>2</v>
      </c>
      <c r="B40" s="3" t="s">
        <v>3</v>
      </c>
      <c r="C40" s="3"/>
      <c r="D40" s="3"/>
      <c r="E40" s="3"/>
      <c r="F40" s="3"/>
      <c r="G40" s="1" t="s">
        <v>4</v>
      </c>
      <c r="H40" s="1" t="s">
        <v>5</v>
      </c>
    </row>
    <row r="41" spans="1:251" ht="11.4" customHeight="1" x14ac:dyDescent="0.2">
      <c r="A41" s="1"/>
      <c r="B41" s="4" t="s">
        <v>6</v>
      </c>
      <c r="C41" s="5" t="s">
        <v>7</v>
      </c>
      <c r="D41" s="5" t="s">
        <v>8</v>
      </c>
      <c r="E41" s="5" t="s">
        <v>9</v>
      </c>
      <c r="F41" s="5" t="s">
        <v>10</v>
      </c>
      <c r="G41" s="1"/>
      <c r="H41" s="1"/>
    </row>
    <row r="42" spans="1:251" x14ac:dyDescent="0.2">
      <c r="A42" s="1" t="s">
        <v>11</v>
      </c>
      <c r="B42" s="1"/>
      <c r="C42" s="1"/>
      <c r="D42" s="1"/>
      <c r="E42" s="1"/>
      <c r="F42" s="1"/>
      <c r="G42" s="1"/>
      <c r="H42" s="1"/>
    </row>
    <row r="43" spans="1:251" x14ac:dyDescent="0.2">
      <c r="A43" s="11" t="s">
        <v>73</v>
      </c>
      <c r="B43" s="10">
        <v>90</v>
      </c>
      <c r="C43" s="8">
        <v>11.71</v>
      </c>
      <c r="D43" s="8">
        <v>15.73</v>
      </c>
      <c r="E43" s="8">
        <v>12.03</v>
      </c>
      <c r="F43" s="8">
        <v>238.5</v>
      </c>
      <c r="G43" s="10" t="s">
        <v>74</v>
      </c>
      <c r="H43" s="9" t="s">
        <v>75</v>
      </c>
    </row>
    <row r="44" spans="1:251" x14ac:dyDescent="0.2">
      <c r="A44" s="11" t="s">
        <v>36</v>
      </c>
      <c r="B44" s="10">
        <v>150</v>
      </c>
      <c r="C44" s="13">
        <v>3.06</v>
      </c>
      <c r="D44" s="13">
        <v>4.8</v>
      </c>
      <c r="E44" s="13">
        <v>20.440000000000001</v>
      </c>
      <c r="F44" s="13">
        <v>137.25</v>
      </c>
      <c r="G44" s="10" t="s">
        <v>37</v>
      </c>
      <c r="H44" s="11" t="s">
        <v>38</v>
      </c>
    </row>
    <row r="45" spans="1:251" s="19" customFormat="1" ht="20.399999999999999" x14ac:dyDescent="0.2">
      <c r="A45" s="14" t="s">
        <v>76</v>
      </c>
      <c r="B45" s="7">
        <v>60</v>
      </c>
      <c r="C45" s="8">
        <v>0.66</v>
      </c>
      <c r="D45" s="8">
        <v>0.12</v>
      </c>
      <c r="E45" s="8">
        <v>2.2799999999999998</v>
      </c>
      <c r="F45" s="8">
        <v>13.2</v>
      </c>
      <c r="G45" s="7" t="s">
        <v>77</v>
      </c>
      <c r="H45" s="11" t="s">
        <v>78</v>
      </c>
    </row>
    <row r="46" spans="1:251" x14ac:dyDescent="0.2">
      <c r="A46" s="14" t="s">
        <v>79</v>
      </c>
      <c r="B46" s="10">
        <v>40</v>
      </c>
      <c r="C46" s="8">
        <v>3.2</v>
      </c>
      <c r="D46" s="8">
        <v>0.4</v>
      </c>
      <c r="E46" s="8">
        <v>20.399999999999999</v>
      </c>
      <c r="F46" s="8">
        <v>100</v>
      </c>
      <c r="G46" s="10" t="s">
        <v>46</v>
      </c>
      <c r="H46" s="11" t="s">
        <v>49</v>
      </c>
    </row>
    <row r="47" spans="1:251" x14ac:dyDescent="0.2">
      <c r="A47" s="11" t="s">
        <v>21</v>
      </c>
      <c r="B47" s="10">
        <v>215</v>
      </c>
      <c r="C47" s="13">
        <v>7.0000000000000007E-2</v>
      </c>
      <c r="D47" s="13">
        <v>0.02</v>
      </c>
      <c r="E47" s="13">
        <v>15</v>
      </c>
      <c r="F47" s="13">
        <v>60</v>
      </c>
      <c r="G47" s="10" t="s">
        <v>22</v>
      </c>
      <c r="H47" s="6" t="s">
        <v>23</v>
      </c>
    </row>
    <row r="48" spans="1:251" x14ac:dyDescent="0.2">
      <c r="A48" s="16" t="s">
        <v>25</v>
      </c>
      <c r="B48" s="4">
        <f>SUM(B43:B47)</f>
        <v>555</v>
      </c>
      <c r="C48" s="17">
        <f>SUM(C43:C47)</f>
        <v>18.700000000000003</v>
      </c>
      <c r="D48" s="17">
        <f>SUM(D43:D47)</f>
        <v>21.07</v>
      </c>
      <c r="E48" s="17">
        <f>SUM(E43:E47)</f>
        <v>70.150000000000006</v>
      </c>
      <c r="F48" s="17">
        <f>SUM(F43:F47)</f>
        <v>548.95000000000005</v>
      </c>
      <c r="G48" s="4"/>
      <c r="H48" s="6"/>
    </row>
    <row r="49" spans="1:251" ht="14.4" customHeight="1" x14ac:dyDescent="0.2">
      <c r="A49" s="3" t="s">
        <v>26</v>
      </c>
      <c r="B49" s="3"/>
      <c r="C49" s="3"/>
      <c r="D49" s="3"/>
      <c r="E49" s="3"/>
      <c r="F49" s="3"/>
      <c r="G49" s="3"/>
      <c r="H49" s="3"/>
    </row>
    <row r="50" spans="1:251" ht="12" customHeight="1" x14ac:dyDescent="0.2">
      <c r="A50" s="6" t="s">
        <v>80</v>
      </c>
      <c r="B50" s="7">
        <v>200</v>
      </c>
      <c r="C50" s="8">
        <v>1.38</v>
      </c>
      <c r="D50" s="8">
        <v>5.2</v>
      </c>
      <c r="E50" s="8">
        <v>8.92</v>
      </c>
      <c r="F50" s="8">
        <v>88.2</v>
      </c>
      <c r="G50" s="7" t="s">
        <v>81</v>
      </c>
      <c r="H50" s="20" t="s">
        <v>82</v>
      </c>
    </row>
    <row r="51" spans="1:251" ht="12.75" customHeight="1" x14ac:dyDescent="0.2">
      <c r="A51" s="6" t="s">
        <v>83</v>
      </c>
      <c r="B51" s="10">
        <v>90</v>
      </c>
      <c r="C51" s="8">
        <v>16.649999999999999</v>
      </c>
      <c r="D51" s="8">
        <v>15.96</v>
      </c>
      <c r="E51" s="8">
        <v>12.21</v>
      </c>
      <c r="F51" s="8">
        <v>258.91000000000003</v>
      </c>
      <c r="G51" s="7" t="s">
        <v>84</v>
      </c>
      <c r="H51" s="11" t="s">
        <v>85</v>
      </c>
    </row>
    <row r="52" spans="1:251" ht="21.75" customHeight="1" x14ac:dyDescent="0.2">
      <c r="A52" s="6" t="s">
        <v>86</v>
      </c>
      <c r="B52" s="10">
        <v>150</v>
      </c>
      <c r="C52" s="8">
        <v>3.65</v>
      </c>
      <c r="D52" s="8">
        <v>5.37</v>
      </c>
      <c r="E52" s="8">
        <v>36.68</v>
      </c>
      <c r="F52" s="8">
        <v>209.7</v>
      </c>
      <c r="G52" s="10" t="s">
        <v>87</v>
      </c>
      <c r="H52" s="6" t="s">
        <v>88</v>
      </c>
    </row>
    <row r="53" spans="1:251" x14ac:dyDescent="0.2">
      <c r="A53" s="6" t="s">
        <v>89</v>
      </c>
      <c r="B53" s="10">
        <v>200</v>
      </c>
      <c r="C53" s="13">
        <v>0</v>
      </c>
      <c r="D53" s="13">
        <v>0</v>
      </c>
      <c r="E53" s="13">
        <v>19.97</v>
      </c>
      <c r="F53" s="13">
        <v>76</v>
      </c>
      <c r="G53" s="10" t="s">
        <v>90</v>
      </c>
      <c r="H53" s="11" t="s">
        <v>91</v>
      </c>
    </row>
    <row r="54" spans="1:251" x14ac:dyDescent="0.2">
      <c r="A54" s="14" t="s">
        <v>45</v>
      </c>
      <c r="B54" s="7">
        <v>40</v>
      </c>
      <c r="C54" s="8">
        <v>2.6</v>
      </c>
      <c r="D54" s="8">
        <v>0.4</v>
      </c>
      <c r="E54" s="8">
        <v>17.2</v>
      </c>
      <c r="F54" s="8">
        <v>85</v>
      </c>
      <c r="G54" s="7" t="s">
        <v>46</v>
      </c>
      <c r="H54" s="6" t="s">
        <v>47</v>
      </c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</row>
    <row r="55" spans="1:251" x14ac:dyDescent="0.2">
      <c r="A55" s="14" t="s">
        <v>48</v>
      </c>
      <c r="B55" s="10">
        <v>40</v>
      </c>
      <c r="C55" s="8">
        <v>3.2</v>
      </c>
      <c r="D55" s="8">
        <v>0.4</v>
      </c>
      <c r="E55" s="8">
        <v>20.399999999999999</v>
      </c>
      <c r="F55" s="8">
        <v>100</v>
      </c>
      <c r="G55" s="10" t="s">
        <v>46</v>
      </c>
      <c r="H55" s="11" t="s">
        <v>49</v>
      </c>
    </row>
    <row r="56" spans="1:251" x14ac:dyDescent="0.2">
      <c r="A56" s="16" t="s">
        <v>25</v>
      </c>
      <c r="B56" s="4">
        <f>SUM(B50:B55)</f>
        <v>720</v>
      </c>
      <c r="C56" s="17">
        <f>SUM(C50:C55)</f>
        <v>27.479999999999997</v>
      </c>
      <c r="D56" s="17">
        <f>SUM(D50:D55)</f>
        <v>27.33</v>
      </c>
      <c r="E56" s="17">
        <f>SUM(E50:E55)</f>
        <v>115.38</v>
      </c>
      <c r="F56" s="17">
        <f>SUM(F50:F55)</f>
        <v>817.81</v>
      </c>
      <c r="G56" s="4"/>
      <c r="H56" s="6"/>
    </row>
    <row r="57" spans="1:251" x14ac:dyDescent="0.2">
      <c r="A57" s="3" t="s">
        <v>92</v>
      </c>
      <c r="B57" s="3"/>
      <c r="C57" s="3"/>
      <c r="D57" s="3"/>
      <c r="E57" s="3"/>
      <c r="F57" s="3"/>
      <c r="G57" s="3"/>
      <c r="H57" s="3"/>
    </row>
    <row r="58" spans="1:251" x14ac:dyDescent="0.2">
      <c r="A58" s="1" t="s">
        <v>2</v>
      </c>
      <c r="B58" s="3" t="s">
        <v>3</v>
      </c>
      <c r="C58" s="3"/>
      <c r="D58" s="3"/>
      <c r="E58" s="3"/>
      <c r="F58" s="3"/>
      <c r="G58" s="1" t="s">
        <v>4</v>
      </c>
      <c r="H58" s="1" t="s">
        <v>5</v>
      </c>
    </row>
    <row r="59" spans="1:251" ht="11.4" customHeight="1" x14ac:dyDescent="0.2">
      <c r="A59" s="1"/>
      <c r="B59" s="4" t="s">
        <v>6</v>
      </c>
      <c r="C59" s="5" t="s">
        <v>7</v>
      </c>
      <c r="D59" s="5" t="s">
        <v>8</v>
      </c>
      <c r="E59" s="5" t="s">
        <v>9</v>
      </c>
      <c r="F59" s="5" t="s">
        <v>10</v>
      </c>
      <c r="G59" s="1"/>
      <c r="H59" s="1"/>
    </row>
    <row r="60" spans="1:251" x14ac:dyDescent="0.2">
      <c r="A60" s="1" t="s">
        <v>11</v>
      </c>
      <c r="B60" s="1"/>
      <c r="C60" s="1"/>
      <c r="D60" s="1"/>
      <c r="E60" s="1"/>
      <c r="F60" s="1"/>
      <c r="G60" s="1"/>
      <c r="H60" s="1"/>
    </row>
    <row r="61" spans="1:251" x14ac:dyDescent="0.2">
      <c r="A61" s="6" t="s">
        <v>93</v>
      </c>
      <c r="B61" s="7">
        <v>220</v>
      </c>
      <c r="C61" s="8">
        <v>14.88</v>
      </c>
      <c r="D61" s="8">
        <v>17.510000000000002</v>
      </c>
      <c r="E61" s="8">
        <v>37.520000000000003</v>
      </c>
      <c r="F61" s="8">
        <v>367.84</v>
      </c>
      <c r="G61" s="10" t="s">
        <v>94</v>
      </c>
      <c r="H61" s="6" t="s">
        <v>95</v>
      </c>
    </row>
    <row r="62" spans="1:251" s="21" customFormat="1" x14ac:dyDescent="0.3">
      <c r="A62" s="20" t="s">
        <v>96</v>
      </c>
      <c r="B62" s="10">
        <v>60</v>
      </c>
      <c r="C62" s="8">
        <f>12.03*0.6</f>
        <v>7.2179999999999991</v>
      </c>
      <c r="D62" s="8">
        <v>7.4</v>
      </c>
      <c r="E62" s="8">
        <f>27.3*0.6</f>
        <v>16.38</v>
      </c>
      <c r="F62" s="8">
        <f>266.3*0.6</f>
        <v>159.78</v>
      </c>
      <c r="G62" s="10">
        <v>430</v>
      </c>
      <c r="H62" s="20" t="s">
        <v>97</v>
      </c>
    </row>
    <row r="63" spans="1:251" x14ac:dyDescent="0.2">
      <c r="A63" s="20" t="s">
        <v>57</v>
      </c>
      <c r="B63" s="7">
        <v>222</v>
      </c>
      <c r="C63" s="13">
        <v>0.13</v>
      </c>
      <c r="D63" s="13">
        <v>0.02</v>
      </c>
      <c r="E63" s="13">
        <v>15.2</v>
      </c>
      <c r="F63" s="13">
        <v>62</v>
      </c>
      <c r="G63" s="10" t="s">
        <v>58</v>
      </c>
      <c r="H63" s="14" t="s">
        <v>59</v>
      </c>
    </row>
    <row r="64" spans="1:251" x14ac:dyDescent="0.2">
      <c r="A64" s="16" t="s">
        <v>25</v>
      </c>
      <c r="B64" s="4">
        <f>SUM(B61:B63)</f>
        <v>502</v>
      </c>
      <c r="C64" s="5">
        <f>SUM(C61:C63)</f>
        <v>22.227999999999998</v>
      </c>
      <c r="D64" s="5">
        <f>SUM(D61:D63)</f>
        <v>24.930000000000003</v>
      </c>
      <c r="E64" s="5">
        <f>SUM(E61:E63)</f>
        <v>69.100000000000009</v>
      </c>
      <c r="F64" s="5">
        <f>SUM(F61:F63)</f>
        <v>589.62</v>
      </c>
      <c r="G64" s="4"/>
      <c r="H64" s="6"/>
    </row>
    <row r="65" spans="1:251" x14ac:dyDescent="0.2">
      <c r="A65" s="3" t="s">
        <v>26</v>
      </c>
      <c r="B65" s="3"/>
      <c r="C65" s="22"/>
      <c r="D65" s="22"/>
      <c r="E65" s="22"/>
      <c r="F65" s="22"/>
      <c r="G65" s="3"/>
      <c r="H65" s="3"/>
    </row>
    <row r="66" spans="1:251" s="27" customFormat="1" x14ac:dyDescent="0.2">
      <c r="A66" s="23" t="s">
        <v>98</v>
      </c>
      <c r="B66" s="24">
        <v>200</v>
      </c>
      <c r="C66" s="25">
        <v>1.56</v>
      </c>
      <c r="D66" s="25">
        <v>5.2</v>
      </c>
      <c r="E66" s="25">
        <v>8.6</v>
      </c>
      <c r="F66" s="25">
        <v>87.89</v>
      </c>
      <c r="G66" s="26" t="s">
        <v>99</v>
      </c>
      <c r="H66" s="9" t="s">
        <v>100</v>
      </c>
    </row>
    <row r="67" spans="1:251" x14ac:dyDescent="0.2">
      <c r="A67" s="11" t="s">
        <v>101</v>
      </c>
      <c r="B67" s="10">
        <v>90</v>
      </c>
      <c r="C67" s="28">
        <v>11.1</v>
      </c>
      <c r="D67" s="28">
        <v>14.26</v>
      </c>
      <c r="E67" s="28">
        <v>10.199999999999999</v>
      </c>
      <c r="F67" s="28">
        <v>215.87</v>
      </c>
      <c r="G67" s="10" t="s">
        <v>102</v>
      </c>
      <c r="H67" s="6" t="s">
        <v>103</v>
      </c>
    </row>
    <row r="68" spans="1:251" ht="12" customHeight="1" x14ac:dyDescent="0.2">
      <c r="A68" s="14" t="s">
        <v>104</v>
      </c>
      <c r="B68" s="7">
        <v>150</v>
      </c>
      <c r="C68" s="8">
        <v>8.6</v>
      </c>
      <c r="D68" s="8">
        <v>6.09</v>
      </c>
      <c r="E68" s="8">
        <v>38.64</v>
      </c>
      <c r="F68" s="8">
        <v>243.75</v>
      </c>
      <c r="G68" s="10" t="s">
        <v>105</v>
      </c>
      <c r="H68" s="11" t="s">
        <v>106</v>
      </c>
    </row>
    <row r="69" spans="1:251" ht="20.399999999999999" x14ac:dyDescent="0.2">
      <c r="A69" s="14" t="s">
        <v>107</v>
      </c>
      <c r="B69" s="7">
        <v>60</v>
      </c>
      <c r="C69" s="8">
        <v>0.99</v>
      </c>
      <c r="D69" s="8">
        <v>5.03</v>
      </c>
      <c r="E69" s="8">
        <v>3.7</v>
      </c>
      <c r="F69" s="8">
        <v>61.45</v>
      </c>
      <c r="G69" s="7">
        <v>306</v>
      </c>
      <c r="H69" s="11" t="s">
        <v>108</v>
      </c>
    </row>
    <row r="70" spans="1:251" x14ac:dyDescent="0.2">
      <c r="A70" s="20" t="s">
        <v>109</v>
      </c>
      <c r="B70" s="10">
        <v>200</v>
      </c>
      <c r="C70" s="8">
        <v>0.1</v>
      </c>
      <c r="D70" s="8">
        <v>0.1</v>
      </c>
      <c r="E70" s="8">
        <v>15.9</v>
      </c>
      <c r="F70" s="8">
        <v>65</v>
      </c>
      <c r="G70" s="10">
        <v>492</v>
      </c>
      <c r="H70" s="11" t="s">
        <v>110</v>
      </c>
    </row>
    <row r="71" spans="1:251" x14ac:dyDescent="0.2">
      <c r="A71" s="14" t="s">
        <v>45</v>
      </c>
      <c r="B71" s="7">
        <v>40</v>
      </c>
      <c r="C71" s="8">
        <v>2.6</v>
      </c>
      <c r="D71" s="8">
        <v>0.4</v>
      </c>
      <c r="E71" s="8">
        <v>17.2</v>
      </c>
      <c r="F71" s="8">
        <v>85</v>
      </c>
      <c r="G71" s="7" t="s">
        <v>46</v>
      </c>
      <c r="H71" s="6" t="s">
        <v>47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</row>
    <row r="72" spans="1:251" x14ac:dyDescent="0.2">
      <c r="A72" s="14" t="s">
        <v>48</v>
      </c>
      <c r="B72" s="10">
        <v>40</v>
      </c>
      <c r="C72" s="8">
        <v>3.2</v>
      </c>
      <c r="D72" s="8">
        <v>0.4</v>
      </c>
      <c r="E72" s="8">
        <v>20.399999999999999</v>
      </c>
      <c r="F72" s="8">
        <v>100</v>
      </c>
      <c r="G72" s="10" t="s">
        <v>46</v>
      </c>
      <c r="H72" s="11" t="s">
        <v>49</v>
      </c>
    </row>
    <row r="73" spans="1:251" x14ac:dyDescent="0.2">
      <c r="A73" s="16" t="s">
        <v>25</v>
      </c>
      <c r="B73" s="4">
        <f>SUM(B66:B72)</f>
        <v>780</v>
      </c>
      <c r="C73" s="17">
        <f>SUM(C66:C72)</f>
        <v>28.15</v>
      </c>
      <c r="D73" s="17">
        <f>SUM(D66:D72)</f>
        <v>31.48</v>
      </c>
      <c r="E73" s="17">
        <f>SUM(E66:E72)</f>
        <v>114.64000000000001</v>
      </c>
      <c r="F73" s="17">
        <f>SUM(F66:F72)</f>
        <v>858.96</v>
      </c>
      <c r="G73" s="4"/>
      <c r="H73" s="6"/>
    </row>
    <row r="74" spans="1:251" x14ac:dyDescent="0.2">
      <c r="A74" s="3" t="s">
        <v>111</v>
      </c>
      <c r="B74" s="3"/>
      <c r="C74" s="3"/>
      <c r="D74" s="3"/>
      <c r="E74" s="3"/>
      <c r="F74" s="3"/>
      <c r="G74" s="3"/>
      <c r="H74" s="3"/>
    </row>
    <row r="75" spans="1:251" x14ac:dyDescent="0.2">
      <c r="A75" s="1" t="s">
        <v>2</v>
      </c>
      <c r="B75" s="3" t="s">
        <v>3</v>
      </c>
      <c r="C75" s="3"/>
      <c r="D75" s="3"/>
      <c r="E75" s="3"/>
      <c r="F75" s="3"/>
      <c r="G75" s="1" t="s">
        <v>4</v>
      </c>
      <c r="H75" s="1" t="s">
        <v>5</v>
      </c>
    </row>
    <row r="76" spans="1:251" ht="11.4" customHeight="1" x14ac:dyDescent="0.2">
      <c r="A76" s="1"/>
      <c r="B76" s="4" t="s">
        <v>6</v>
      </c>
      <c r="C76" s="5" t="s">
        <v>7</v>
      </c>
      <c r="D76" s="5" t="s">
        <v>8</v>
      </c>
      <c r="E76" s="5" t="s">
        <v>9</v>
      </c>
      <c r="F76" s="5" t="s">
        <v>10</v>
      </c>
      <c r="G76" s="1"/>
      <c r="H76" s="1"/>
    </row>
    <row r="77" spans="1:251" x14ac:dyDescent="0.2">
      <c r="A77" s="1" t="s">
        <v>11</v>
      </c>
      <c r="B77" s="1"/>
      <c r="C77" s="1"/>
      <c r="D77" s="1"/>
      <c r="E77" s="1"/>
      <c r="F77" s="1"/>
      <c r="G77" s="1"/>
      <c r="H77" s="1"/>
    </row>
    <row r="78" spans="1:251" ht="11.4" customHeight="1" x14ac:dyDescent="0.2">
      <c r="A78" s="6" t="s">
        <v>112</v>
      </c>
      <c r="B78" s="7">
        <v>205</v>
      </c>
      <c r="C78" s="8">
        <v>8.6</v>
      </c>
      <c r="D78" s="8">
        <v>7.46</v>
      </c>
      <c r="E78" s="8">
        <v>44.26</v>
      </c>
      <c r="F78" s="8">
        <v>279</v>
      </c>
      <c r="G78" s="7" t="s">
        <v>61</v>
      </c>
      <c r="H78" s="9" t="s">
        <v>113</v>
      </c>
    </row>
    <row r="79" spans="1:251" ht="11.4" customHeight="1" x14ac:dyDescent="0.2">
      <c r="A79" s="6" t="s">
        <v>15</v>
      </c>
      <c r="B79" s="10">
        <v>20</v>
      </c>
      <c r="C79" s="8">
        <v>4.6399999999999997</v>
      </c>
      <c r="D79" s="8">
        <v>5.9</v>
      </c>
      <c r="E79" s="8">
        <v>0</v>
      </c>
      <c r="F79" s="8">
        <v>72</v>
      </c>
      <c r="G79" s="7" t="s">
        <v>16</v>
      </c>
      <c r="H79" s="6" t="s">
        <v>17</v>
      </c>
    </row>
    <row r="80" spans="1:251" x14ac:dyDescent="0.2">
      <c r="A80" s="11" t="s">
        <v>18</v>
      </c>
      <c r="B80" s="7">
        <v>50</v>
      </c>
      <c r="C80" s="8">
        <v>4.75</v>
      </c>
      <c r="D80" s="8">
        <v>1.5</v>
      </c>
      <c r="E80" s="8">
        <v>26</v>
      </c>
      <c r="F80" s="8">
        <v>132.5</v>
      </c>
      <c r="G80" s="10" t="s">
        <v>19</v>
      </c>
      <c r="H80" s="9" t="s">
        <v>20</v>
      </c>
    </row>
    <row r="81" spans="1:251" x14ac:dyDescent="0.2">
      <c r="A81" s="6" t="s">
        <v>54</v>
      </c>
      <c r="B81" s="10">
        <v>100</v>
      </c>
      <c r="C81" s="8">
        <v>0.4</v>
      </c>
      <c r="D81" s="8">
        <v>0.4</v>
      </c>
      <c r="E81" s="8">
        <f>19.6/2</f>
        <v>9.8000000000000007</v>
      </c>
      <c r="F81" s="8">
        <f>94/2</f>
        <v>47</v>
      </c>
      <c r="G81" s="10" t="s">
        <v>55</v>
      </c>
      <c r="H81" s="6" t="s">
        <v>56</v>
      </c>
    </row>
    <row r="82" spans="1:251" s="19" customFormat="1" x14ac:dyDescent="0.2">
      <c r="A82" s="11" t="s">
        <v>21</v>
      </c>
      <c r="B82" s="10">
        <v>215</v>
      </c>
      <c r="C82" s="13">
        <v>7.0000000000000007E-2</v>
      </c>
      <c r="D82" s="13">
        <v>0.02</v>
      </c>
      <c r="E82" s="13">
        <v>15</v>
      </c>
      <c r="F82" s="13">
        <v>60</v>
      </c>
      <c r="G82" s="10" t="s">
        <v>22</v>
      </c>
      <c r="H82" s="6" t="s">
        <v>23</v>
      </c>
    </row>
    <row r="83" spans="1:251" x14ac:dyDescent="0.2">
      <c r="A83" s="16" t="s">
        <v>25</v>
      </c>
      <c r="B83" s="4">
        <f>SUM(B78:B82)</f>
        <v>590</v>
      </c>
      <c r="C83" s="5">
        <f>SUM(C78:C82)</f>
        <v>18.459999999999997</v>
      </c>
      <c r="D83" s="5">
        <f>SUM(D78:D82)</f>
        <v>15.28</v>
      </c>
      <c r="E83" s="5">
        <f>SUM(E78:E82)</f>
        <v>95.059999999999988</v>
      </c>
      <c r="F83" s="5">
        <f>SUM(F78:F82)</f>
        <v>590.5</v>
      </c>
      <c r="G83" s="4"/>
      <c r="H83" s="6"/>
    </row>
    <row r="84" spans="1:251" x14ac:dyDescent="0.2">
      <c r="A84" s="3" t="s">
        <v>26</v>
      </c>
      <c r="B84" s="3"/>
      <c r="C84" s="3"/>
      <c r="D84" s="3"/>
      <c r="E84" s="3"/>
      <c r="F84" s="3"/>
      <c r="G84" s="3"/>
      <c r="H84" s="3"/>
    </row>
    <row r="85" spans="1:251" ht="12.75" customHeight="1" x14ac:dyDescent="0.2">
      <c r="A85" s="6" t="s">
        <v>114</v>
      </c>
      <c r="B85" s="10">
        <v>200</v>
      </c>
      <c r="C85" s="8">
        <v>1.62</v>
      </c>
      <c r="D85" s="8">
        <v>2.19</v>
      </c>
      <c r="E85" s="8">
        <v>12.81</v>
      </c>
      <c r="F85" s="8">
        <v>77.13</v>
      </c>
      <c r="G85" s="7" t="s">
        <v>115</v>
      </c>
      <c r="H85" s="11" t="s">
        <v>116</v>
      </c>
    </row>
    <row r="86" spans="1:251" ht="12" customHeight="1" x14ac:dyDescent="0.2">
      <c r="A86" s="6" t="s">
        <v>117</v>
      </c>
      <c r="B86" s="7">
        <v>150</v>
      </c>
      <c r="C86" s="8">
        <v>8.5299999999999994</v>
      </c>
      <c r="D86" s="8">
        <v>9.6999999999999993</v>
      </c>
      <c r="E86" s="8">
        <v>7.11</v>
      </c>
      <c r="F86" s="8">
        <v>138.62</v>
      </c>
      <c r="G86" s="10" t="s">
        <v>118</v>
      </c>
      <c r="H86" s="6" t="s">
        <v>119</v>
      </c>
    </row>
    <row r="87" spans="1:251" x14ac:dyDescent="0.2">
      <c r="A87" s="6" t="s">
        <v>120</v>
      </c>
      <c r="B87" s="10">
        <v>150</v>
      </c>
      <c r="C87" s="8">
        <v>3.44</v>
      </c>
      <c r="D87" s="8">
        <v>13.15</v>
      </c>
      <c r="E87" s="8">
        <v>27.92</v>
      </c>
      <c r="F87" s="8">
        <v>243.75</v>
      </c>
      <c r="G87" s="10" t="s">
        <v>121</v>
      </c>
      <c r="H87" s="11" t="s">
        <v>122</v>
      </c>
    </row>
    <row r="88" spans="1:251" x14ac:dyDescent="0.2">
      <c r="A88" s="6" t="s">
        <v>42</v>
      </c>
      <c r="B88" s="10">
        <v>200</v>
      </c>
      <c r="C88" s="8">
        <v>0.15</v>
      </c>
      <c r="D88" s="8">
        <v>0.06</v>
      </c>
      <c r="E88" s="8">
        <v>20.65</v>
      </c>
      <c r="F88" s="8">
        <v>82.9</v>
      </c>
      <c r="G88" s="7" t="s">
        <v>43</v>
      </c>
      <c r="H88" s="11" t="s">
        <v>44</v>
      </c>
    </row>
    <row r="89" spans="1:251" s="15" customFormat="1" ht="10.95" customHeight="1" x14ac:dyDescent="0.3">
      <c r="A89" s="14" t="s">
        <v>24</v>
      </c>
      <c r="B89" s="10">
        <v>200</v>
      </c>
      <c r="C89" s="13">
        <v>0.6</v>
      </c>
      <c r="D89" s="13">
        <v>0.4</v>
      </c>
      <c r="E89" s="13">
        <v>20.2</v>
      </c>
      <c r="F89" s="13">
        <v>92</v>
      </c>
      <c r="G89" s="10"/>
      <c r="H89" s="11"/>
    </row>
    <row r="90" spans="1:251" x14ac:dyDescent="0.2">
      <c r="A90" s="14" t="s">
        <v>45</v>
      </c>
      <c r="B90" s="7">
        <v>50</v>
      </c>
      <c r="C90" s="8">
        <v>3.3</v>
      </c>
      <c r="D90" s="8">
        <v>0.5</v>
      </c>
      <c r="E90" s="8">
        <v>21.5</v>
      </c>
      <c r="F90" s="8">
        <v>106.3</v>
      </c>
      <c r="G90" s="7" t="s">
        <v>123</v>
      </c>
      <c r="H90" s="6" t="s">
        <v>47</v>
      </c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</row>
    <row r="91" spans="1:251" x14ac:dyDescent="0.2">
      <c r="A91" s="14" t="s">
        <v>48</v>
      </c>
      <c r="B91" s="10">
        <v>50</v>
      </c>
      <c r="C91" s="8">
        <v>4</v>
      </c>
      <c r="D91" s="8">
        <v>0.5</v>
      </c>
      <c r="E91" s="8">
        <v>25.5</v>
      </c>
      <c r="F91" s="8">
        <v>125</v>
      </c>
      <c r="G91" s="10" t="s">
        <v>123</v>
      </c>
      <c r="H91" s="11" t="s">
        <v>49</v>
      </c>
    </row>
    <row r="92" spans="1:251" x14ac:dyDescent="0.2">
      <c r="A92" s="16" t="s">
        <v>25</v>
      </c>
      <c r="B92" s="4">
        <f>SUM(B85:B91)</f>
        <v>1000</v>
      </c>
      <c r="C92" s="17">
        <f>SUM(C85:C91)</f>
        <v>21.639999999999997</v>
      </c>
      <c r="D92" s="17">
        <f>SUM(D85:D91)</f>
        <v>26.499999999999996</v>
      </c>
      <c r="E92" s="17">
        <f>SUM(E85:E91)</f>
        <v>135.69</v>
      </c>
      <c r="F92" s="17">
        <f>SUM(F85:F91)</f>
        <v>865.69999999999993</v>
      </c>
      <c r="G92" s="4"/>
      <c r="H92" s="6"/>
    </row>
    <row r="93" spans="1:251" x14ac:dyDescent="0.2">
      <c r="A93" s="3" t="s">
        <v>124</v>
      </c>
      <c r="B93" s="3"/>
      <c r="C93" s="3"/>
      <c r="D93" s="3"/>
      <c r="E93" s="3"/>
      <c r="F93" s="3"/>
      <c r="G93" s="3"/>
      <c r="H93" s="3"/>
    </row>
    <row r="94" spans="1:251" x14ac:dyDescent="0.2">
      <c r="A94" s="1" t="s">
        <v>2</v>
      </c>
      <c r="B94" s="3" t="s">
        <v>3</v>
      </c>
      <c r="C94" s="3"/>
      <c r="D94" s="3"/>
      <c r="E94" s="3"/>
      <c r="F94" s="3"/>
      <c r="G94" s="1" t="s">
        <v>4</v>
      </c>
      <c r="H94" s="1" t="s">
        <v>5</v>
      </c>
    </row>
    <row r="95" spans="1:251" ht="11.4" customHeight="1" x14ac:dyDescent="0.2">
      <c r="A95" s="1"/>
      <c r="B95" s="4" t="s">
        <v>6</v>
      </c>
      <c r="C95" s="5" t="s">
        <v>7</v>
      </c>
      <c r="D95" s="5" t="s">
        <v>8</v>
      </c>
      <c r="E95" s="5" t="s">
        <v>9</v>
      </c>
      <c r="F95" s="5" t="s">
        <v>10</v>
      </c>
      <c r="G95" s="1"/>
      <c r="H95" s="1"/>
    </row>
    <row r="96" spans="1:251" x14ac:dyDescent="0.2">
      <c r="A96" s="1" t="s">
        <v>11</v>
      </c>
      <c r="B96" s="1"/>
      <c r="C96" s="1"/>
      <c r="D96" s="1"/>
      <c r="E96" s="1"/>
      <c r="F96" s="1"/>
      <c r="G96" s="1"/>
      <c r="H96" s="1"/>
    </row>
    <row r="97" spans="1:251" x14ac:dyDescent="0.2">
      <c r="A97" s="11" t="s">
        <v>30</v>
      </c>
      <c r="B97" s="10">
        <v>90</v>
      </c>
      <c r="C97" s="8">
        <v>10.6</v>
      </c>
      <c r="D97" s="8">
        <v>12.6</v>
      </c>
      <c r="E97" s="8">
        <v>9.06</v>
      </c>
      <c r="F97" s="8">
        <v>207.09</v>
      </c>
      <c r="G97" s="10" t="s">
        <v>31</v>
      </c>
      <c r="H97" s="6" t="s">
        <v>32</v>
      </c>
    </row>
    <row r="98" spans="1:251" x14ac:dyDescent="0.2">
      <c r="A98" s="6" t="s">
        <v>125</v>
      </c>
      <c r="B98" s="10">
        <v>150</v>
      </c>
      <c r="C98" s="8">
        <v>2.6</v>
      </c>
      <c r="D98" s="8">
        <v>11.8</v>
      </c>
      <c r="E98" s="8">
        <v>12.81</v>
      </c>
      <c r="F98" s="8">
        <v>163.5</v>
      </c>
      <c r="G98" s="10" t="s">
        <v>126</v>
      </c>
      <c r="H98" s="9" t="s">
        <v>127</v>
      </c>
    </row>
    <row r="99" spans="1:251" x14ac:dyDescent="0.2">
      <c r="A99" s="14" t="s">
        <v>48</v>
      </c>
      <c r="B99" s="10">
        <v>60</v>
      </c>
      <c r="C99" s="29">
        <f>4/50*60</f>
        <v>4.8</v>
      </c>
      <c r="D99" s="29">
        <f>0.5/50*60</f>
        <v>0.6</v>
      </c>
      <c r="E99" s="29">
        <f>25.5/50*60</f>
        <v>30.6</v>
      </c>
      <c r="F99" s="29">
        <f>125/50*60</f>
        <v>150</v>
      </c>
      <c r="G99" s="10" t="s">
        <v>123</v>
      </c>
      <c r="H99" s="11" t="s">
        <v>49</v>
      </c>
    </row>
    <row r="100" spans="1:251" x14ac:dyDescent="0.2">
      <c r="A100" s="20" t="s">
        <v>57</v>
      </c>
      <c r="B100" s="7">
        <v>222</v>
      </c>
      <c r="C100" s="13">
        <v>0.13</v>
      </c>
      <c r="D100" s="13">
        <v>0.02</v>
      </c>
      <c r="E100" s="13">
        <v>15.2</v>
      </c>
      <c r="F100" s="13">
        <v>62</v>
      </c>
      <c r="G100" s="10" t="s">
        <v>58</v>
      </c>
      <c r="H100" s="14" t="s">
        <v>59</v>
      </c>
    </row>
    <row r="101" spans="1:251" x14ac:dyDescent="0.2">
      <c r="A101" s="16" t="s">
        <v>25</v>
      </c>
      <c r="B101" s="4">
        <f>SUM(B97:B100)</f>
        <v>522</v>
      </c>
      <c r="C101" s="17">
        <f>SUM(C97:C100)</f>
        <v>18.13</v>
      </c>
      <c r="D101" s="17">
        <f>SUM(D97:D100)</f>
        <v>25.02</v>
      </c>
      <c r="E101" s="17">
        <f>SUM(E97:E100)</f>
        <v>67.67</v>
      </c>
      <c r="F101" s="17">
        <f>SUM(F97:F100)</f>
        <v>582.59</v>
      </c>
      <c r="G101" s="4"/>
      <c r="H101" s="6"/>
    </row>
    <row r="102" spans="1:251" x14ac:dyDescent="0.2">
      <c r="A102" s="3" t="s">
        <v>26</v>
      </c>
      <c r="B102" s="3"/>
      <c r="C102" s="3"/>
      <c r="D102" s="3"/>
      <c r="E102" s="3"/>
      <c r="F102" s="3"/>
      <c r="G102" s="3"/>
      <c r="H102" s="3"/>
    </row>
    <row r="103" spans="1:251" ht="12.75" customHeight="1" x14ac:dyDescent="0.2">
      <c r="A103" s="6" t="s">
        <v>128</v>
      </c>
      <c r="B103" s="7">
        <v>260</v>
      </c>
      <c r="C103" s="8">
        <v>1.51</v>
      </c>
      <c r="D103" s="8">
        <v>6.39</v>
      </c>
      <c r="E103" s="8">
        <v>7.99</v>
      </c>
      <c r="F103" s="8">
        <v>94.43</v>
      </c>
      <c r="G103" s="7" t="s">
        <v>129</v>
      </c>
      <c r="H103" s="20" t="s">
        <v>130</v>
      </c>
    </row>
    <row r="104" spans="1:251" s="19" customFormat="1" ht="13.5" customHeight="1" x14ac:dyDescent="0.2">
      <c r="A104" s="6" t="s">
        <v>131</v>
      </c>
      <c r="B104" s="10">
        <v>90</v>
      </c>
      <c r="C104" s="8">
        <v>14.68</v>
      </c>
      <c r="D104" s="8">
        <v>9.98</v>
      </c>
      <c r="E104" s="8">
        <v>11.03</v>
      </c>
      <c r="F104" s="8">
        <v>180.7</v>
      </c>
      <c r="G104" s="10" t="s">
        <v>132</v>
      </c>
      <c r="H104" s="11" t="s">
        <v>133</v>
      </c>
    </row>
    <row r="105" spans="1:251" s="19" customFormat="1" ht="21.75" customHeight="1" x14ac:dyDescent="0.2">
      <c r="A105" s="6" t="s">
        <v>86</v>
      </c>
      <c r="B105" s="10">
        <v>150</v>
      </c>
      <c r="C105" s="8">
        <v>3.65</v>
      </c>
      <c r="D105" s="8">
        <v>5.37</v>
      </c>
      <c r="E105" s="8">
        <v>36.68</v>
      </c>
      <c r="F105" s="8">
        <v>209.7</v>
      </c>
      <c r="G105" s="10" t="s">
        <v>87</v>
      </c>
      <c r="H105" s="6" t="s">
        <v>88</v>
      </c>
    </row>
    <row r="106" spans="1:251" x14ac:dyDescent="0.2">
      <c r="A106" s="6" t="s">
        <v>134</v>
      </c>
      <c r="B106" s="10">
        <v>200</v>
      </c>
      <c r="C106" s="8">
        <v>0.33</v>
      </c>
      <c r="D106" s="8">
        <v>0</v>
      </c>
      <c r="E106" s="8">
        <v>22.78</v>
      </c>
      <c r="F106" s="8">
        <v>94.44</v>
      </c>
      <c r="G106" s="10" t="s">
        <v>135</v>
      </c>
      <c r="H106" s="11" t="s">
        <v>136</v>
      </c>
    </row>
    <row r="107" spans="1:251" x14ac:dyDescent="0.2">
      <c r="A107" s="14" t="s">
        <v>45</v>
      </c>
      <c r="B107" s="7">
        <v>40</v>
      </c>
      <c r="C107" s="8">
        <v>2.6</v>
      </c>
      <c r="D107" s="8">
        <v>0.4</v>
      </c>
      <c r="E107" s="8">
        <v>17.2</v>
      </c>
      <c r="F107" s="8">
        <v>85</v>
      </c>
      <c r="G107" s="7" t="s">
        <v>46</v>
      </c>
      <c r="H107" s="6" t="s">
        <v>47</v>
      </c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</row>
    <row r="108" spans="1:251" x14ac:dyDescent="0.2">
      <c r="A108" s="14" t="s">
        <v>48</v>
      </c>
      <c r="B108" s="10">
        <v>40</v>
      </c>
      <c r="C108" s="8">
        <v>3.2</v>
      </c>
      <c r="D108" s="8">
        <v>0.4</v>
      </c>
      <c r="E108" s="8">
        <v>20.399999999999999</v>
      </c>
      <c r="F108" s="8">
        <v>100</v>
      </c>
      <c r="G108" s="10" t="s">
        <v>46</v>
      </c>
      <c r="H108" s="11" t="s">
        <v>49</v>
      </c>
    </row>
    <row r="109" spans="1:251" x14ac:dyDescent="0.2">
      <c r="A109" s="16" t="s">
        <v>25</v>
      </c>
      <c r="B109" s="4">
        <f>SUM(B103:B108)</f>
        <v>780</v>
      </c>
      <c r="C109" s="17">
        <f>SUM(C103:C108)</f>
        <v>25.97</v>
      </c>
      <c r="D109" s="17">
        <f>SUM(D103:D108)</f>
        <v>22.54</v>
      </c>
      <c r="E109" s="17">
        <f>SUM(E103:E108)</f>
        <v>116.08000000000001</v>
      </c>
      <c r="F109" s="17">
        <f>SUM(F103:F108)</f>
        <v>764.27</v>
      </c>
      <c r="G109" s="4"/>
      <c r="H109" s="6"/>
    </row>
    <row r="110" spans="1:251" x14ac:dyDescent="0.2">
      <c r="A110" s="3" t="s">
        <v>137</v>
      </c>
      <c r="B110" s="3"/>
      <c r="C110" s="3"/>
      <c r="D110" s="3"/>
      <c r="E110" s="3"/>
      <c r="F110" s="3"/>
      <c r="G110" s="3"/>
      <c r="H110" s="3"/>
    </row>
    <row r="111" spans="1:251" x14ac:dyDescent="0.2">
      <c r="A111" s="3" t="s">
        <v>1</v>
      </c>
      <c r="B111" s="3"/>
      <c r="C111" s="3"/>
      <c r="D111" s="3"/>
      <c r="E111" s="3"/>
      <c r="F111" s="3"/>
      <c r="G111" s="3"/>
      <c r="H111" s="3"/>
    </row>
    <row r="112" spans="1:251" x14ac:dyDescent="0.2">
      <c r="A112" s="1" t="s">
        <v>2</v>
      </c>
      <c r="B112" s="3" t="s">
        <v>3</v>
      </c>
      <c r="C112" s="3"/>
      <c r="D112" s="3"/>
      <c r="E112" s="3"/>
      <c r="F112" s="3"/>
      <c r="G112" s="1" t="s">
        <v>4</v>
      </c>
      <c r="H112" s="1" t="s">
        <v>5</v>
      </c>
    </row>
    <row r="113" spans="1:251" ht="11.4" customHeight="1" x14ac:dyDescent="0.2">
      <c r="A113" s="1"/>
      <c r="B113" s="4" t="s">
        <v>6</v>
      </c>
      <c r="C113" s="5" t="s">
        <v>7</v>
      </c>
      <c r="D113" s="5" t="s">
        <v>8</v>
      </c>
      <c r="E113" s="5" t="s">
        <v>9</v>
      </c>
      <c r="F113" s="5" t="s">
        <v>10</v>
      </c>
      <c r="G113" s="1"/>
      <c r="H113" s="1"/>
    </row>
    <row r="114" spans="1:251" x14ac:dyDescent="0.2">
      <c r="A114" s="1" t="s">
        <v>11</v>
      </c>
      <c r="B114" s="1"/>
      <c r="C114" s="1"/>
      <c r="D114" s="1"/>
      <c r="E114" s="1"/>
      <c r="F114" s="1"/>
      <c r="G114" s="1"/>
      <c r="H114" s="1"/>
    </row>
    <row r="115" spans="1:251" x14ac:dyDescent="0.2">
      <c r="A115" s="14" t="s">
        <v>138</v>
      </c>
      <c r="B115" s="7">
        <v>205</v>
      </c>
      <c r="C115" s="8">
        <v>5.96</v>
      </c>
      <c r="D115" s="8">
        <v>7.25</v>
      </c>
      <c r="E115" s="8">
        <v>42.89</v>
      </c>
      <c r="F115" s="8">
        <v>261</v>
      </c>
      <c r="G115" s="7" t="s">
        <v>139</v>
      </c>
      <c r="H115" s="14" t="s">
        <v>140</v>
      </c>
    </row>
    <row r="116" spans="1:251" ht="11.4" customHeight="1" x14ac:dyDescent="0.2">
      <c r="A116" s="6" t="s">
        <v>15</v>
      </c>
      <c r="B116" s="10">
        <v>30</v>
      </c>
      <c r="C116" s="8">
        <v>6.96</v>
      </c>
      <c r="D116" s="8">
        <v>8.85</v>
      </c>
      <c r="E116" s="8">
        <v>0</v>
      </c>
      <c r="F116" s="8">
        <v>108</v>
      </c>
      <c r="G116" s="7" t="s">
        <v>16</v>
      </c>
      <c r="H116" s="6" t="s">
        <v>17</v>
      </c>
    </row>
    <row r="117" spans="1:251" s="19" customFormat="1" x14ac:dyDescent="0.2">
      <c r="A117" s="14" t="s">
        <v>48</v>
      </c>
      <c r="B117" s="7">
        <v>50</v>
      </c>
      <c r="C117" s="8">
        <v>4.75</v>
      </c>
      <c r="D117" s="8">
        <v>1.5</v>
      </c>
      <c r="E117" s="8">
        <v>26</v>
      </c>
      <c r="F117" s="8">
        <v>132.5</v>
      </c>
      <c r="G117" s="10" t="s">
        <v>123</v>
      </c>
      <c r="H117" s="9" t="s">
        <v>20</v>
      </c>
    </row>
    <row r="118" spans="1:251" x14ac:dyDescent="0.2">
      <c r="A118" s="11" t="s">
        <v>21</v>
      </c>
      <c r="B118" s="10">
        <v>215</v>
      </c>
      <c r="C118" s="13">
        <v>7.0000000000000007E-2</v>
      </c>
      <c r="D118" s="13">
        <v>0.02</v>
      </c>
      <c r="E118" s="13">
        <v>15</v>
      </c>
      <c r="F118" s="13">
        <v>60</v>
      </c>
      <c r="G118" s="10" t="s">
        <v>22</v>
      </c>
      <c r="H118" s="6" t="s">
        <v>23</v>
      </c>
    </row>
    <row r="119" spans="1:251" x14ac:dyDescent="0.2">
      <c r="A119" s="16" t="s">
        <v>25</v>
      </c>
      <c r="B119" s="4">
        <f>SUM(B115:B118)</f>
        <v>500</v>
      </c>
      <c r="C119" s="5">
        <f>SUM(C115:C118)</f>
        <v>17.740000000000002</v>
      </c>
      <c r="D119" s="5">
        <f>SUM(D115:D118)</f>
        <v>17.62</v>
      </c>
      <c r="E119" s="5">
        <f>SUM(E115:E118)</f>
        <v>83.89</v>
      </c>
      <c r="F119" s="5">
        <f>SUM(F115:F118)</f>
        <v>561.5</v>
      </c>
      <c r="G119" s="4"/>
      <c r="H119" s="6"/>
    </row>
    <row r="120" spans="1:251" x14ac:dyDescent="0.2">
      <c r="A120" s="3" t="s">
        <v>26</v>
      </c>
      <c r="B120" s="3"/>
      <c r="C120" s="3"/>
      <c r="D120" s="3"/>
      <c r="E120" s="3"/>
      <c r="F120" s="3"/>
      <c r="G120" s="3"/>
      <c r="H120" s="3"/>
    </row>
    <row r="121" spans="1:251" ht="12" customHeight="1" x14ac:dyDescent="0.2">
      <c r="A121" s="6" t="s">
        <v>60</v>
      </c>
      <c r="B121" s="7">
        <v>200</v>
      </c>
      <c r="C121" s="8">
        <v>4.4000000000000004</v>
      </c>
      <c r="D121" s="8">
        <v>4.2</v>
      </c>
      <c r="E121" s="8">
        <v>13.2</v>
      </c>
      <c r="F121" s="8">
        <v>118.6</v>
      </c>
      <c r="G121" s="7" t="s">
        <v>61</v>
      </c>
      <c r="H121" s="9" t="s">
        <v>62</v>
      </c>
    </row>
    <row r="122" spans="1:251" x14ac:dyDescent="0.2">
      <c r="A122" s="6" t="s">
        <v>141</v>
      </c>
      <c r="B122" s="10">
        <v>90</v>
      </c>
      <c r="C122" s="8">
        <v>11.32</v>
      </c>
      <c r="D122" s="8">
        <v>12.8</v>
      </c>
      <c r="E122" s="8">
        <v>12.2</v>
      </c>
      <c r="F122" s="8">
        <v>207.8</v>
      </c>
      <c r="G122" s="10" t="s">
        <v>142</v>
      </c>
      <c r="H122" s="9" t="s">
        <v>143</v>
      </c>
    </row>
    <row r="123" spans="1:251" ht="20.399999999999999" x14ac:dyDescent="0.2">
      <c r="A123" s="14" t="s">
        <v>144</v>
      </c>
      <c r="B123" s="7">
        <v>150</v>
      </c>
      <c r="C123" s="8">
        <v>3.08</v>
      </c>
      <c r="D123" s="8">
        <v>4.82</v>
      </c>
      <c r="E123" s="8">
        <v>18.32</v>
      </c>
      <c r="F123" s="8">
        <v>129.1</v>
      </c>
      <c r="G123" s="10" t="s">
        <v>145</v>
      </c>
      <c r="H123" s="23" t="s">
        <v>146</v>
      </c>
    </row>
    <row r="124" spans="1:251" x14ac:dyDescent="0.2">
      <c r="A124" s="6" t="s">
        <v>69</v>
      </c>
      <c r="B124" s="10">
        <v>200</v>
      </c>
      <c r="C124" s="8">
        <v>0.76</v>
      </c>
      <c r="D124" s="8">
        <v>0.04</v>
      </c>
      <c r="E124" s="8">
        <v>20.22</v>
      </c>
      <c r="F124" s="8">
        <v>85.51</v>
      </c>
      <c r="G124" s="7" t="s">
        <v>70</v>
      </c>
      <c r="H124" s="11" t="s">
        <v>71</v>
      </c>
    </row>
    <row r="125" spans="1:251" x14ac:dyDescent="0.2">
      <c r="A125" s="14" t="s">
        <v>45</v>
      </c>
      <c r="B125" s="7">
        <v>40</v>
      </c>
      <c r="C125" s="8">
        <v>2.6</v>
      </c>
      <c r="D125" s="8">
        <v>0.4</v>
      </c>
      <c r="E125" s="8">
        <v>17.2</v>
      </c>
      <c r="F125" s="8">
        <v>85</v>
      </c>
      <c r="G125" s="7" t="s">
        <v>46</v>
      </c>
      <c r="H125" s="6" t="s">
        <v>47</v>
      </c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</row>
    <row r="126" spans="1:251" x14ac:dyDescent="0.2">
      <c r="A126" s="14" t="s">
        <v>48</v>
      </c>
      <c r="B126" s="10">
        <v>40</v>
      </c>
      <c r="C126" s="8">
        <v>3.2</v>
      </c>
      <c r="D126" s="8">
        <v>0.4</v>
      </c>
      <c r="E126" s="8">
        <v>20.399999999999999</v>
      </c>
      <c r="F126" s="8">
        <v>100</v>
      </c>
      <c r="G126" s="10" t="s">
        <v>46</v>
      </c>
      <c r="H126" s="11" t="s">
        <v>49</v>
      </c>
    </row>
    <row r="127" spans="1:251" x14ac:dyDescent="0.2">
      <c r="A127" s="16" t="s">
        <v>25</v>
      </c>
      <c r="B127" s="4">
        <f>SUM(B121:B126)</f>
        <v>720</v>
      </c>
      <c r="C127" s="17">
        <f>SUM(C121:C126)</f>
        <v>25.360000000000003</v>
      </c>
      <c r="D127" s="17">
        <f>SUM(D121:D126)</f>
        <v>22.659999999999997</v>
      </c>
      <c r="E127" s="17">
        <f>SUM(E121:E126)</f>
        <v>101.53999999999999</v>
      </c>
      <c r="F127" s="17">
        <f>SUM(F121:F126)</f>
        <v>726.01</v>
      </c>
      <c r="G127" s="4"/>
      <c r="H127" s="6"/>
    </row>
    <row r="128" spans="1:251" x14ac:dyDescent="0.2">
      <c r="A128" s="3" t="s">
        <v>50</v>
      </c>
      <c r="B128" s="3"/>
      <c r="C128" s="3"/>
      <c r="D128" s="3"/>
      <c r="E128" s="3"/>
      <c r="F128" s="3"/>
      <c r="G128" s="3"/>
      <c r="H128" s="3"/>
    </row>
    <row r="129" spans="1:251" x14ac:dyDescent="0.2">
      <c r="A129" s="1" t="s">
        <v>2</v>
      </c>
      <c r="B129" s="3" t="s">
        <v>3</v>
      </c>
      <c r="C129" s="3"/>
      <c r="D129" s="3"/>
      <c r="E129" s="3"/>
      <c r="F129" s="3"/>
      <c r="G129" s="1" t="s">
        <v>4</v>
      </c>
      <c r="H129" s="1" t="s">
        <v>5</v>
      </c>
    </row>
    <row r="130" spans="1:251" ht="11.4" customHeight="1" x14ac:dyDescent="0.2">
      <c r="A130" s="1"/>
      <c r="B130" s="4" t="s">
        <v>6</v>
      </c>
      <c r="C130" s="5" t="s">
        <v>7</v>
      </c>
      <c r="D130" s="5" t="s">
        <v>8</v>
      </c>
      <c r="E130" s="5" t="s">
        <v>9</v>
      </c>
      <c r="F130" s="5" t="s">
        <v>10</v>
      </c>
      <c r="G130" s="1"/>
      <c r="H130" s="1"/>
    </row>
    <row r="131" spans="1:251" x14ac:dyDescent="0.2">
      <c r="A131" s="1" t="s">
        <v>11</v>
      </c>
      <c r="B131" s="1"/>
      <c r="C131" s="1"/>
      <c r="D131" s="1"/>
      <c r="E131" s="1"/>
      <c r="F131" s="1"/>
      <c r="G131" s="1"/>
      <c r="H131" s="1"/>
    </row>
    <row r="132" spans="1:251" x14ac:dyDescent="0.2">
      <c r="A132" s="6" t="s">
        <v>147</v>
      </c>
      <c r="B132" s="7">
        <v>90</v>
      </c>
      <c r="C132" s="8">
        <v>15</v>
      </c>
      <c r="D132" s="8">
        <v>10.4</v>
      </c>
      <c r="E132" s="8">
        <v>5.9</v>
      </c>
      <c r="F132" s="8">
        <v>176</v>
      </c>
      <c r="G132" s="10" t="s">
        <v>148</v>
      </c>
      <c r="H132" s="9" t="s">
        <v>149</v>
      </c>
    </row>
    <row r="133" spans="1:251" x14ac:dyDescent="0.2">
      <c r="A133" s="6" t="s">
        <v>66</v>
      </c>
      <c r="B133" s="10">
        <v>150</v>
      </c>
      <c r="C133" s="13">
        <v>5.52</v>
      </c>
      <c r="D133" s="13">
        <v>4.51</v>
      </c>
      <c r="E133" s="13">
        <v>26.45</v>
      </c>
      <c r="F133" s="13">
        <v>168.45</v>
      </c>
      <c r="G133" s="10" t="s">
        <v>67</v>
      </c>
      <c r="H133" s="6" t="s">
        <v>68</v>
      </c>
    </row>
    <row r="134" spans="1:251" x14ac:dyDescent="0.2">
      <c r="A134" s="14" t="s">
        <v>48</v>
      </c>
      <c r="B134" s="10">
        <v>40</v>
      </c>
      <c r="C134" s="8">
        <v>3.2</v>
      </c>
      <c r="D134" s="8">
        <v>0.4</v>
      </c>
      <c r="E134" s="8">
        <v>20.399999999999999</v>
      </c>
      <c r="F134" s="8">
        <v>100</v>
      </c>
      <c r="G134" s="10" t="s">
        <v>46</v>
      </c>
      <c r="H134" s="11" t="s">
        <v>49</v>
      </c>
    </row>
    <row r="135" spans="1:251" x14ac:dyDescent="0.2">
      <c r="A135" s="20" t="s">
        <v>57</v>
      </c>
      <c r="B135" s="7">
        <v>222</v>
      </c>
      <c r="C135" s="13">
        <v>0.13</v>
      </c>
      <c r="D135" s="13">
        <v>0.02</v>
      </c>
      <c r="E135" s="13">
        <v>15.2</v>
      </c>
      <c r="F135" s="13">
        <v>62</v>
      </c>
      <c r="G135" s="10" t="s">
        <v>58</v>
      </c>
      <c r="H135" s="14" t="s">
        <v>59</v>
      </c>
    </row>
    <row r="136" spans="1:251" x14ac:dyDescent="0.2">
      <c r="A136" s="16" t="s">
        <v>25</v>
      </c>
      <c r="B136" s="4">
        <f>SUM(B132:B135)</f>
        <v>502</v>
      </c>
      <c r="C136" s="5">
        <f>SUM(C132:C135)</f>
        <v>23.849999999999998</v>
      </c>
      <c r="D136" s="5">
        <f>SUM(D132:D135)</f>
        <v>15.33</v>
      </c>
      <c r="E136" s="5">
        <f>SUM(E132:E135)</f>
        <v>67.95</v>
      </c>
      <c r="F136" s="5">
        <f>SUM(F132:F135)</f>
        <v>506.45</v>
      </c>
      <c r="G136" s="4"/>
      <c r="H136" s="6"/>
    </row>
    <row r="137" spans="1:251" x14ac:dyDescent="0.2">
      <c r="A137" s="3" t="s">
        <v>26</v>
      </c>
      <c r="B137" s="3"/>
      <c r="C137" s="3"/>
      <c r="D137" s="3"/>
      <c r="E137" s="3"/>
      <c r="F137" s="3"/>
      <c r="G137" s="3"/>
      <c r="H137" s="3"/>
    </row>
    <row r="138" spans="1:251" ht="11.25" customHeight="1" x14ac:dyDescent="0.2">
      <c r="A138" s="6" t="s">
        <v>80</v>
      </c>
      <c r="B138" s="7">
        <v>200</v>
      </c>
      <c r="C138" s="8">
        <v>1.38</v>
      </c>
      <c r="D138" s="8">
        <v>5.2</v>
      </c>
      <c r="E138" s="8">
        <v>8.92</v>
      </c>
      <c r="F138" s="8">
        <v>88.2</v>
      </c>
      <c r="G138" s="7" t="s">
        <v>81</v>
      </c>
      <c r="H138" s="20" t="s">
        <v>82</v>
      </c>
    </row>
    <row r="139" spans="1:251" s="19" customFormat="1" ht="12" customHeight="1" x14ac:dyDescent="0.2">
      <c r="A139" s="6" t="s">
        <v>117</v>
      </c>
      <c r="B139" s="7">
        <v>150</v>
      </c>
      <c r="C139" s="8">
        <v>8.5299999999999994</v>
      </c>
      <c r="D139" s="8">
        <v>9.6999999999999993</v>
      </c>
      <c r="E139" s="8">
        <v>7.11</v>
      </c>
      <c r="F139" s="8">
        <v>138.62</v>
      </c>
      <c r="G139" s="10" t="s">
        <v>118</v>
      </c>
      <c r="H139" s="6" t="s">
        <v>119</v>
      </c>
    </row>
    <row r="140" spans="1:251" ht="12" customHeight="1" x14ac:dyDescent="0.2">
      <c r="A140" s="14" t="s">
        <v>104</v>
      </c>
      <c r="B140" s="7">
        <v>150</v>
      </c>
      <c r="C140" s="8">
        <v>8.6</v>
      </c>
      <c r="D140" s="8">
        <v>6.09</v>
      </c>
      <c r="E140" s="8">
        <v>38.64</v>
      </c>
      <c r="F140" s="8">
        <v>243.75</v>
      </c>
      <c r="G140" s="10" t="s">
        <v>105</v>
      </c>
      <c r="H140" s="11" t="s">
        <v>106</v>
      </c>
    </row>
    <row r="141" spans="1:251" x14ac:dyDescent="0.2">
      <c r="A141" s="6" t="s">
        <v>89</v>
      </c>
      <c r="B141" s="10">
        <v>200</v>
      </c>
      <c r="C141" s="13">
        <v>0</v>
      </c>
      <c r="D141" s="13">
        <v>0</v>
      </c>
      <c r="E141" s="13">
        <v>19.97</v>
      </c>
      <c r="F141" s="13">
        <v>76</v>
      </c>
      <c r="G141" s="10" t="s">
        <v>90</v>
      </c>
      <c r="H141" s="11" t="s">
        <v>91</v>
      </c>
    </row>
    <row r="142" spans="1:251" x14ac:dyDescent="0.2">
      <c r="A142" s="6" t="s">
        <v>54</v>
      </c>
      <c r="B142" s="10">
        <v>100</v>
      </c>
      <c r="C142" s="8">
        <v>0.4</v>
      </c>
      <c r="D142" s="8">
        <v>0.4</v>
      </c>
      <c r="E142" s="8">
        <f>19.6/2</f>
        <v>9.8000000000000007</v>
      </c>
      <c r="F142" s="8">
        <f>94/2</f>
        <v>47</v>
      </c>
      <c r="G142" s="10" t="s">
        <v>55</v>
      </c>
      <c r="H142" s="6" t="s">
        <v>56</v>
      </c>
    </row>
    <row r="143" spans="1:251" x14ac:dyDescent="0.2">
      <c r="A143" s="14" t="s">
        <v>45</v>
      </c>
      <c r="B143" s="7">
        <v>40</v>
      </c>
      <c r="C143" s="8">
        <v>2.6</v>
      </c>
      <c r="D143" s="8">
        <v>0.4</v>
      </c>
      <c r="E143" s="8">
        <v>17.2</v>
      </c>
      <c r="F143" s="8">
        <v>85</v>
      </c>
      <c r="G143" s="7" t="s">
        <v>46</v>
      </c>
      <c r="H143" s="6" t="s">
        <v>47</v>
      </c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</row>
    <row r="144" spans="1:251" x14ac:dyDescent="0.2">
      <c r="A144" s="14" t="s">
        <v>48</v>
      </c>
      <c r="B144" s="10">
        <v>40</v>
      </c>
      <c r="C144" s="8">
        <v>3.2</v>
      </c>
      <c r="D144" s="8">
        <v>0.4</v>
      </c>
      <c r="E144" s="8">
        <v>20.399999999999999</v>
      </c>
      <c r="F144" s="8">
        <v>100</v>
      </c>
      <c r="G144" s="10" t="s">
        <v>46</v>
      </c>
      <c r="H144" s="11" t="s">
        <v>49</v>
      </c>
    </row>
    <row r="145" spans="1:8" x14ac:dyDescent="0.2">
      <c r="A145" s="16" t="s">
        <v>25</v>
      </c>
      <c r="B145" s="4">
        <f>SUM(B138:B144)</f>
        <v>880</v>
      </c>
      <c r="C145" s="17">
        <f>SUM(C138:C144)</f>
        <v>24.709999999999997</v>
      </c>
      <c r="D145" s="17">
        <f>SUM(D138:D144)</f>
        <v>22.189999999999994</v>
      </c>
      <c r="E145" s="17">
        <f>SUM(E138:E144)</f>
        <v>122.03999999999999</v>
      </c>
      <c r="F145" s="17">
        <f>SUM(F138:F144)</f>
        <v>778.56999999999994</v>
      </c>
      <c r="G145" s="4"/>
      <c r="H145" s="6"/>
    </row>
    <row r="146" spans="1:8" x14ac:dyDescent="0.2">
      <c r="A146" s="3" t="s">
        <v>72</v>
      </c>
      <c r="B146" s="3"/>
      <c r="C146" s="3"/>
      <c r="D146" s="3"/>
      <c r="E146" s="3"/>
      <c r="F146" s="3"/>
      <c r="G146" s="3"/>
      <c r="H146" s="3"/>
    </row>
    <row r="147" spans="1:8" x14ac:dyDescent="0.2">
      <c r="A147" s="1" t="s">
        <v>2</v>
      </c>
      <c r="B147" s="3" t="s">
        <v>3</v>
      </c>
      <c r="C147" s="3"/>
      <c r="D147" s="3"/>
      <c r="E147" s="3"/>
      <c r="F147" s="3"/>
      <c r="G147" s="1" t="s">
        <v>4</v>
      </c>
      <c r="H147" s="1" t="s">
        <v>5</v>
      </c>
    </row>
    <row r="148" spans="1:8" ht="11.4" customHeight="1" x14ac:dyDescent="0.2">
      <c r="A148" s="1"/>
      <c r="B148" s="4" t="s">
        <v>6</v>
      </c>
      <c r="C148" s="5" t="s">
        <v>7</v>
      </c>
      <c r="D148" s="5" t="s">
        <v>8</v>
      </c>
      <c r="E148" s="5" t="s">
        <v>9</v>
      </c>
      <c r="F148" s="5" t="s">
        <v>10</v>
      </c>
      <c r="G148" s="1"/>
      <c r="H148" s="1"/>
    </row>
    <row r="149" spans="1:8" x14ac:dyDescent="0.2">
      <c r="A149" s="1" t="s">
        <v>11</v>
      </c>
      <c r="B149" s="1"/>
      <c r="C149" s="1"/>
      <c r="D149" s="1"/>
      <c r="E149" s="1"/>
      <c r="F149" s="1"/>
      <c r="G149" s="1"/>
      <c r="H149" s="1"/>
    </row>
    <row r="150" spans="1:8" ht="12" customHeight="1" x14ac:dyDescent="0.2">
      <c r="A150" s="6" t="s">
        <v>131</v>
      </c>
      <c r="B150" s="10">
        <v>90</v>
      </c>
      <c r="C150" s="8">
        <v>14.68</v>
      </c>
      <c r="D150" s="8">
        <v>9.98</v>
      </c>
      <c r="E150" s="8">
        <v>11.03</v>
      </c>
      <c r="F150" s="8">
        <v>180.7</v>
      </c>
      <c r="G150" s="10" t="s">
        <v>132</v>
      </c>
      <c r="H150" s="11" t="s">
        <v>133</v>
      </c>
    </row>
    <row r="151" spans="1:8" ht="11.25" customHeight="1" x14ac:dyDescent="0.2">
      <c r="A151" s="6" t="s">
        <v>33</v>
      </c>
      <c r="B151" s="10">
        <v>5</v>
      </c>
      <c r="C151" s="8">
        <v>0.04</v>
      </c>
      <c r="D151" s="8">
        <v>3.6</v>
      </c>
      <c r="E151" s="8">
        <v>0.06</v>
      </c>
      <c r="F151" s="8">
        <v>33</v>
      </c>
      <c r="G151" s="7" t="s">
        <v>34</v>
      </c>
      <c r="H151" s="9" t="s">
        <v>35</v>
      </c>
    </row>
    <row r="152" spans="1:8" s="19" customFormat="1" ht="12" customHeight="1" x14ac:dyDescent="0.2">
      <c r="A152" s="11" t="s">
        <v>36</v>
      </c>
      <c r="B152" s="10">
        <v>100</v>
      </c>
      <c r="C152" s="13">
        <f>3.06/1.5</f>
        <v>2.04</v>
      </c>
      <c r="D152" s="13">
        <f>4.8/1.5</f>
        <v>3.1999999999999997</v>
      </c>
      <c r="E152" s="13">
        <f>20.44/1.5</f>
        <v>13.626666666666667</v>
      </c>
      <c r="F152" s="13">
        <f>137.25/1.5</f>
        <v>91.5</v>
      </c>
      <c r="G152" s="10" t="s">
        <v>37</v>
      </c>
      <c r="H152" s="11" t="s">
        <v>38</v>
      </c>
    </row>
    <row r="153" spans="1:8" ht="20.399999999999999" x14ac:dyDescent="0.2">
      <c r="A153" s="14" t="s">
        <v>76</v>
      </c>
      <c r="B153" s="7">
        <v>60</v>
      </c>
      <c r="C153" s="8">
        <v>0.66</v>
      </c>
      <c r="D153" s="8">
        <v>0.12</v>
      </c>
      <c r="E153" s="8">
        <v>2.2799999999999998</v>
      </c>
      <c r="F153" s="8">
        <v>13.2</v>
      </c>
      <c r="G153" s="7" t="s">
        <v>77</v>
      </c>
      <c r="H153" s="11" t="s">
        <v>78</v>
      </c>
    </row>
    <row r="154" spans="1:8" x14ac:dyDescent="0.2">
      <c r="A154" s="14" t="s">
        <v>48</v>
      </c>
      <c r="B154" s="10">
        <v>50</v>
      </c>
      <c r="C154" s="8">
        <v>4</v>
      </c>
      <c r="D154" s="8">
        <v>0.5</v>
      </c>
      <c r="E154" s="8">
        <v>25.5</v>
      </c>
      <c r="F154" s="8">
        <v>125</v>
      </c>
      <c r="G154" s="10" t="s">
        <v>46</v>
      </c>
      <c r="H154" s="11" t="s">
        <v>49</v>
      </c>
    </row>
    <row r="155" spans="1:8" x14ac:dyDescent="0.2">
      <c r="A155" s="11" t="s">
        <v>21</v>
      </c>
      <c r="B155" s="10">
        <v>215</v>
      </c>
      <c r="C155" s="13">
        <v>7.0000000000000007E-2</v>
      </c>
      <c r="D155" s="13">
        <v>0.02</v>
      </c>
      <c r="E155" s="13">
        <v>15</v>
      </c>
      <c r="F155" s="13">
        <v>60</v>
      </c>
      <c r="G155" s="10" t="s">
        <v>22</v>
      </c>
      <c r="H155" s="6" t="s">
        <v>23</v>
      </c>
    </row>
    <row r="156" spans="1:8" x14ac:dyDescent="0.2">
      <c r="A156" s="16" t="s">
        <v>25</v>
      </c>
      <c r="B156" s="4">
        <f>SUM(B150:B155)</f>
        <v>520</v>
      </c>
      <c r="C156" s="17">
        <f>SUM(C150:C155)</f>
        <v>21.49</v>
      </c>
      <c r="D156" s="17">
        <f>SUM(D150:D155)</f>
        <v>17.420000000000002</v>
      </c>
      <c r="E156" s="17">
        <f>SUM(E150:E155)</f>
        <v>67.49666666666667</v>
      </c>
      <c r="F156" s="17">
        <f>SUM(F150:F155)</f>
        <v>503.4</v>
      </c>
      <c r="G156" s="4"/>
      <c r="H156" s="6"/>
    </row>
    <row r="157" spans="1:8" x14ac:dyDescent="0.2">
      <c r="A157" s="3" t="s">
        <v>26</v>
      </c>
      <c r="B157" s="3"/>
      <c r="C157" s="3"/>
      <c r="D157" s="3"/>
      <c r="E157" s="3"/>
      <c r="F157" s="3"/>
      <c r="G157" s="3"/>
      <c r="H157" s="3"/>
    </row>
    <row r="158" spans="1:8" s="27" customFormat="1" ht="12" customHeight="1" x14ac:dyDescent="0.2">
      <c r="A158" s="23" t="s">
        <v>150</v>
      </c>
      <c r="B158" s="24">
        <v>200</v>
      </c>
      <c r="C158" s="25">
        <v>1.56</v>
      </c>
      <c r="D158" s="25">
        <v>5.2</v>
      </c>
      <c r="E158" s="25">
        <v>8.6</v>
      </c>
      <c r="F158" s="25">
        <v>87.89</v>
      </c>
      <c r="G158" s="26" t="s">
        <v>99</v>
      </c>
      <c r="H158" s="9" t="s">
        <v>100</v>
      </c>
    </row>
    <row r="159" spans="1:8" x14ac:dyDescent="0.2">
      <c r="A159" s="11" t="s">
        <v>101</v>
      </c>
      <c r="B159" s="10">
        <v>90</v>
      </c>
      <c r="C159" s="8">
        <v>11.1</v>
      </c>
      <c r="D159" s="8">
        <v>14.26</v>
      </c>
      <c r="E159" s="8">
        <v>10.199999999999999</v>
      </c>
      <c r="F159" s="8">
        <v>215.87</v>
      </c>
      <c r="G159" s="10" t="s">
        <v>102</v>
      </c>
      <c r="H159" s="6" t="s">
        <v>103</v>
      </c>
    </row>
    <row r="160" spans="1:8" ht="21.75" customHeight="1" x14ac:dyDescent="0.2">
      <c r="A160" s="6" t="s">
        <v>86</v>
      </c>
      <c r="B160" s="10">
        <v>150</v>
      </c>
      <c r="C160" s="8">
        <v>3.65</v>
      </c>
      <c r="D160" s="8">
        <v>5.37</v>
      </c>
      <c r="E160" s="8">
        <v>36.68</v>
      </c>
      <c r="F160" s="8">
        <v>209.7</v>
      </c>
      <c r="G160" s="10" t="s">
        <v>87</v>
      </c>
      <c r="H160" s="6" t="s">
        <v>88</v>
      </c>
    </row>
    <row r="161" spans="1:251" ht="32.25" customHeight="1" x14ac:dyDescent="0.2">
      <c r="A161" s="14" t="s">
        <v>39</v>
      </c>
      <c r="B161" s="7">
        <v>60</v>
      </c>
      <c r="C161" s="8">
        <v>1.41</v>
      </c>
      <c r="D161" s="8">
        <v>0.09</v>
      </c>
      <c r="E161" s="8">
        <v>4.05</v>
      </c>
      <c r="F161" s="8">
        <v>22.5</v>
      </c>
      <c r="G161" s="7" t="s">
        <v>40</v>
      </c>
      <c r="H161" s="11" t="s">
        <v>41</v>
      </c>
    </row>
    <row r="162" spans="1:251" x14ac:dyDescent="0.2">
      <c r="A162" s="6" t="s">
        <v>151</v>
      </c>
      <c r="B162" s="10">
        <v>200</v>
      </c>
      <c r="C162" s="8">
        <v>0.16</v>
      </c>
      <c r="D162" s="8">
        <v>0.16</v>
      </c>
      <c r="E162" s="8">
        <v>27.88</v>
      </c>
      <c r="F162" s="8">
        <v>114.6</v>
      </c>
      <c r="G162" s="7" t="s">
        <v>152</v>
      </c>
      <c r="H162" s="11" t="s">
        <v>153</v>
      </c>
    </row>
    <row r="163" spans="1:251" x14ac:dyDescent="0.2">
      <c r="A163" s="14" t="s">
        <v>45</v>
      </c>
      <c r="B163" s="7">
        <v>40</v>
      </c>
      <c r="C163" s="8">
        <v>2.6</v>
      </c>
      <c r="D163" s="8">
        <v>0.4</v>
      </c>
      <c r="E163" s="8">
        <v>17.2</v>
      </c>
      <c r="F163" s="8">
        <v>85</v>
      </c>
      <c r="G163" s="7" t="s">
        <v>46</v>
      </c>
      <c r="H163" s="6" t="s">
        <v>47</v>
      </c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</row>
    <row r="164" spans="1:251" x14ac:dyDescent="0.2">
      <c r="A164" s="14" t="s">
        <v>48</v>
      </c>
      <c r="B164" s="10">
        <v>40</v>
      </c>
      <c r="C164" s="8">
        <v>3.2</v>
      </c>
      <c r="D164" s="8">
        <v>0.4</v>
      </c>
      <c r="E164" s="8">
        <v>20.399999999999999</v>
      </c>
      <c r="F164" s="8">
        <v>100</v>
      </c>
      <c r="G164" s="10" t="s">
        <v>46</v>
      </c>
      <c r="H164" s="11" t="s">
        <v>49</v>
      </c>
    </row>
    <row r="165" spans="1:251" x14ac:dyDescent="0.2">
      <c r="A165" s="16" t="s">
        <v>25</v>
      </c>
      <c r="B165" s="4">
        <f>SUM(B158:B164)</f>
        <v>780</v>
      </c>
      <c r="C165" s="17">
        <f>SUM(C158:C164)</f>
        <v>23.68</v>
      </c>
      <c r="D165" s="17">
        <f>SUM(D158:D164)</f>
        <v>25.88</v>
      </c>
      <c r="E165" s="17">
        <f>SUM(E158:E164)</f>
        <v>125.00999999999999</v>
      </c>
      <c r="F165" s="17">
        <f>SUM(F158:F164)</f>
        <v>835.56000000000006</v>
      </c>
      <c r="G165" s="4"/>
      <c r="H165" s="6"/>
    </row>
    <row r="166" spans="1:251" x14ac:dyDescent="0.2">
      <c r="A166" s="3" t="s">
        <v>92</v>
      </c>
      <c r="B166" s="3"/>
      <c r="C166" s="3"/>
      <c r="D166" s="3"/>
      <c r="E166" s="3"/>
      <c r="F166" s="3"/>
      <c r="G166" s="3"/>
      <c r="H166" s="3"/>
    </row>
    <row r="167" spans="1:251" x14ac:dyDescent="0.2">
      <c r="A167" s="1" t="s">
        <v>2</v>
      </c>
      <c r="B167" s="3" t="s">
        <v>3</v>
      </c>
      <c r="C167" s="3"/>
      <c r="D167" s="3"/>
      <c r="E167" s="3"/>
      <c r="F167" s="3"/>
      <c r="G167" s="1" t="s">
        <v>4</v>
      </c>
      <c r="H167" s="1" t="s">
        <v>5</v>
      </c>
    </row>
    <row r="168" spans="1:251" ht="11.4" customHeight="1" x14ac:dyDescent="0.2">
      <c r="A168" s="1"/>
      <c r="B168" s="4" t="s">
        <v>6</v>
      </c>
      <c r="C168" s="5" t="s">
        <v>7</v>
      </c>
      <c r="D168" s="5" t="s">
        <v>8</v>
      </c>
      <c r="E168" s="5" t="s">
        <v>9</v>
      </c>
      <c r="F168" s="5" t="s">
        <v>10</v>
      </c>
      <c r="G168" s="1"/>
      <c r="H168" s="1"/>
    </row>
    <row r="169" spans="1:251" x14ac:dyDescent="0.2">
      <c r="A169" s="1" t="s">
        <v>11</v>
      </c>
      <c r="B169" s="1"/>
      <c r="C169" s="1"/>
      <c r="D169" s="1"/>
      <c r="E169" s="1"/>
      <c r="F169" s="1"/>
      <c r="G169" s="1"/>
      <c r="H169" s="1"/>
    </row>
    <row r="170" spans="1:251" x14ac:dyDescent="0.2">
      <c r="A170" s="6" t="s">
        <v>141</v>
      </c>
      <c r="B170" s="10">
        <v>90</v>
      </c>
      <c r="C170" s="8">
        <v>11.32</v>
      </c>
      <c r="D170" s="8">
        <v>12.8</v>
      </c>
      <c r="E170" s="8">
        <v>12.2</v>
      </c>
      <c r="F170" s="8">
        <v>207.8</v>
      </c>
      <c r="G170" s="10" t="s">
        <v>142</v>
      </c>
      <c r="H170" s="9" t="s">
        <v>143</v>
      </c>
    </row>
    <row r="171" spans="1:251" x14ac:dyDescent="0.2">
      <c r="A171" s="11" t="s">
        <v>154</v>
      </c>
      <c r="B171" s="10">
        <v>50</v>
      </c>
      <c r="C171" s="8">
        <v>0.88</v>
      </c>
      <c r="D171" s="8">
        <v>2.5</v>
      </c>
      <c r="E171" s="8">
        <v>3.51</v>
      </c>
      <c r="F171" s="8">
        <v>40.049999999999997</v>
      </c>
      <c r="G171" s="10" t="s">
        <v>155</v>
      </c>
      <c r="H171" s="9" t="s">
        <v>156</v>
      </c>
    </row>
    <row r="172" spans="1:251" ht="12" customHeight="1" x14ac:dyDescent="0.2">
      <c r="A172" s="14" t="s">
        <v>104</v>
      </c>
      <c r="B172" s="7">
        <v>100</v>
      </c>
      <c r="C172" s="8">
        <v>5.7</v>
      </c>
      <c r="D172" s="8">
        <v>4.0599999999999996</v>
      </c>
      <c r="E172" s="8">
        <v>25.76</v>
      </c>
      <c r="F172" s="8">
        <v>162.5</v>
      </c>
      <c r="G172" s="10" t="s">
        <v>105</v>
      </c>
      <c r="H172" s="11" t="s">
        <v>106</v>
      </c>
    </row>
    <row r="173" spans="1:251" s="19" customFormat="1" x14ac:dyDescent="0.2">
      <c r="A173" s="14" t="s">
        <v>79</v>
      </c>
      <c r="B173" s="10">
        <v>40</v>
      </c>
      <c r="C173" s="8">
        <v>3.2</v>
      </c>
      <c r="D173" s="8">
        <v>0.4</v>
      </c>
      <c r="E173" s="8">
        <v>20.399999999999999</v>
      </c>
      <c r="F173" s="8">
        <v>100</v>
      </c>
      <c r="G173" s="10" t="s">
        <v>46</v>
      </c>
      <c r="H173" s="11" t="s">
        <v>49</v>
      </c>
    </row>
    <row r="174" spans="1:251" x14ac:dyDescent="0.2">
      <c r="A174" s="20" t="s">
        <v>57</v>
      </c>
      <c r="B174" s="7">
        <v>222</v>
      </c>
      <c r="C174" s="13">
        <v>0.13</v>
      </c>
      <c r="D174" s="13">
        <v>0.02</v>
      </c>
      <c r="E174" s="13">
        <v>15.2</v>
      </c>
      <c r="F174" s="13">
        <v>62</v>
      </c>
      <c r="G174" s="10" t="s">
        <v>58</v>
      </c>
      <c r="H174" s="14" t="s">
        <v>59</v>
      </c>
    </row>
    <row r="175" spans="1:251" x14ac:dyDescent="0.2">
      <c r="A175" s="16" t="s">
        <v>25</v>
      </c>
      <c r="B175" s="4">
        <f>SUM(B170:B174)</f>
        <v>502</v>
      </c>
      <c r="C175" s="17">
        <f>SUM(C170:C174)</f>
        <v>21.23</v>
      </c>
      <c r="D175" s="17">
        <f>SUM(D170:D174)</f>
        <v>19.779999999999998</v>
      </c>
      <c r="E175" s="17">
        <f>SUM(E170:E174)</f>
        <v>77.069999999999993</v>
      </c>
      <c r="F175" s="17">
        <f>SUM(F170:F174)</f>
        <v>572.35</v>
      </c>
      <c r="G175" s="4"/>
      <c r="H175" s="6"/>
    </row>
    <row r="176" spans="1:251" x14ac:dyDescent="0.2">
      <c r="A176" s="3" t="s">
        <v>26</v>
      </c>
      <c r="B176" s="3"/>
      <c r="C176" s="3"/>
      <c r="D176" s="3"/>
      <c r="E176" s="3"/>
      <c r="F176" s="3"/>
      <c r="G176" s="3"/>
      <c r="H176" s="3"/>
    </row>
    <row r="177" spans="1:251" ht="12.75" customHeight="1" x14ac:dyDescent="0.2">
      <c r="A177" s="6" t="s">
        <v>114</v>
      </c>
      <c r="B177" s="10">
        <v>200</v>
      </c>
      <c r="C177" s="8">
        <v>1.62</v>
      </c>
      <c r="D177" s="8">
        <v>2.19</v>
      </c>
      <c r="E177" s="8">
        <v>12.81</v>
      </c>
      <c r="F177" s="8">
        <v>77.13</v>
      </c>
      <c r="G177" s="7" t="s">
        <v>115</v>
      </c>
      <c r="H177" s="11" t="s">
        <v>116</v>
      </c>
    </row>
    <row r="178" spans="1:251" x14ac:dyDescent="0.2">
      <c r="A178" s="6" t="s">
        <v>157</v>
      </c>
      <c r="B178" s="10">
        <v>90</v>
      </c>
      <c r="C178" s="8">
        <v>14.7</v>
      </c>
      <c r="D178" s="8">
        <f>12.3*0.9</f>
        <v>11.07</v>
      </c>
      <c r="E178" s="8">
        <v>12.95</v>
      </c>
      <c r="F178" s="8">
        <f>242.41*0.9</f>
        <v>218.16900000000001</v>
      </c>
      <c r="G178" s="7" t="s">
        <v>158</v>
      </c>
      <c r="H178" s="11" t="s">
        <v>159</v>
      </c>
    </row>
    <row r="179" spans="1:251" x14ac:dyDescent="0.2">
      <c r="A179" s="6" t="s">
        <v>120</v>
      </c>
      <c r="B179" s="10">
        <v>150</v>
      </c>
      <c r="C179" s="8">
        <v>3.44</v>
      </c>
      <c r="D179" s="8">
        <v>13.15</v>
      </c>
      <c r="E179" s="8">
        <v>27.92</v>
      </c>
      <c r="F179" s="8">
        <v>243.75</v>
      </c>
      <c r="G179" s="10" t="s">
        <v>121</v>
      </c>
      <c r="H179" s="11" t="s">
        <v>122</v>
      </c>
    </row>
    <row r="180" spans="1:251" x14ac:dyDescent="0.2">
      <c r="A180" s="6" t="s">
        <v>134</v>
      </c>
      <c r="B180" s="10">
        <v>200</v>
      </c>
      <c r="C180" s="8">
        <v>0.33</v>
      </c>
      <c r="D180" s="8">
        <v>0</v>
      </c>
      <c r="E180" s="8">
        <v>22.78</v>
      </c>
      <c r="F180" s="8">
        <v>94.44</v>
      </c>
      <c r="G180" s="10" t="s">
        <v>135</v>
      </c>
      <c r="H180" s="11" t="s">
        <v>136</v>
      </c>
    </row>
    <row r="181" spans="1:251" x14ac:dyDescent="0.2">
      <c r="A181" s="14" t="s">
        <v>45</v>
      </c>
      <c r="B181" s="7">
        <v>40</v>
      </c>
      <c r="C181" s="8">
        <v>2.6</v>
      </c>
      <c r="D181" s="8">
        <v>0.4</v>
      </c>
      <c r="E181" s="8">
        <v>17.2</v>
      </c>
      <c r="F181" s="8">
        <v>85</v>
      </c>
      <c r="G181" s="7" t="s">
        <v>46</v>
      </c>
      <c r="H181" s="6" t="s">
        <v>47</v>
      </c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/>
      <c r="HB181" s="18"/>
      <c r="HC181" s="18"/>
      <c r="HD181" s="18"/>
      <c r="HE181" s="18"/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  <c r="HT181" s="18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  <c r="IE181" s="18"/>
      <c r="IF181" s="18"/>
      <c r="IG181" s="18"/>
      <c r="IH181" s="18"/>
      <c r="II181" s="18"/>
      <c r="IJ181" s="18"/>
      <c r="IK181" s="18"/>
      <c r="IL181" s="18"/>
      <c r="IM181" s="18"/>
      <c r="IN181" s="18"/>
      <c r="IO181" s="18"/>
      <c r="IP181" s="18"/>
      <c r="IQ181" s="18"/>
    </row>
    <row r="182" spans="1:251" x14ac:dyDescent="0.2">
      <c r="A182" s="14" t="s">
        <v>48</v>
      </c>
      <c r="B182" s="10">
        <v>40</v>
      </c>
      <c r="C182" s="8">
        <v>3.2</v>
      </c>
      <c r="D182" s="8">
        <v>0.4</v>
      </c>
      <c r="E182" s="8">
        <v>20.399999999999999</v>
      </c>
      <c r="F182" s="8">
        <v>100</v>
      </c>
      <c r="G182" s="10" t="s">
        <v>46</v>
      </c>
      <c r="H182" s="11" t="s">
        <v>49</v>
      </c>
    </row>
    <row r="183" spans="1:251" x14ac:dyDescent="0.2">
      <c r="A183" s="16" t="s">
        <v>25</v>
      </c>
      <c r="B183" s="4">
        <f>SUM(B177:B182)</f>
        <v>720</v>
      </c>
      <c r="C183" s="17">
        <f>SUM(C177:C182)</f>
        <v>25.89</v>
      </c>
      <c r="D183" s="17">
        <f>SUM(D177:D182)</f>
        <v>27.209999999999997</v>
      </c>
      <c r="E183" s="17">
        <f>SUM(E177:E182)</f>
        <v>114.06</v>
      </c>
      <c r="F183" s="17">
        <f>SUM(F177:F182)</f>
        <v>818.48900000000003</v>
      </c>
      <c r="G183" s="4"/>
      <c r="H183" s="6"/>
    </row>
    <row r="184" spans="1:251" x14ac:dyDescent="0.2">
      <c r="A184" s="3" t="s">
        <v>111</v>
      </c>
      <c r="B184" s="3"/>
      <c r="C184" s="3"/>
      <c r="D184" s="3"/>
      <c r="E184" s="3"/>
      <c r="F184" s="3"/>
      <c r="G184" s="3"/>
      <c r="H184" s="3"/>
    </row>
    <row r="185" spans="1:251" x14ac:dyDescent="0.2">
      <c r="A185" s="1" t="s">
        <v>2</v>
      </c>
      <c r="B185" s="3" t="s">
        <v>3</v>
      </c>
      <c r="C185" s="3"/>
      <c r="D185" s="3"/>
      <c r="E185" s="3"/>
      <c r="F185" s="3"/>
      <c r="G185" s="1" t="s">
        <v>4</v>
      </c>
      <c r="H185" s="1" t="s">
        <v>5</v>
      </c>
    </row>
    <row r="186" spans="1:251" ht="11.4" customHeight="1" x14ac:dyDescent="0.2">
      <c r="A186" s="1"/>
      <c r="B186" s="4" t="s">
        <v>6</v>
      </c>
      <c r="C186" s="5" t="s">
        <v>7</v>
      </c>
      <c r="D186" s="5" t="s">
        <v>8</v>
      </c>
      <c r="E186" s="5" t="s">
        <v>9</v>
      </c>
      <c r="F186" s="5" t="s">
        <v>10</v>
      </c>
      <c r="G186" s="1"/>
      <c r="H186" s="1"/>
    </row>
    <row r="187" spans="1:251" x14ac:dyDescent="0.2">
      <c r="A187" s="1" t="s">
        <v>11</v>
      </c>
      <c r="B187" s="1"/>
      <c r="C187" s="1"/>
      <c r="D187" s="1"/>
      <c r="E187" s="1"/>
      <c r="F187" s="1"/>
      <c r="G187" s="1"/>
      <c r="H187" s="1"/>
    </row>
    <row r="188" spans="1:251" ht="12.75" customHeight="1" x14ac:dyDescent="0.2">
      <c r="A188" s="6" t="s">
        <v>160</v>
      </c>
      <c r="B188" s="7">
        <v>150</v>
      </c>
      <c r="C188" s="8">
        <v>18.63</v>
      </c>
      <c r="D188" s="8">
        <v>9.5299999999999994</v>
      </c>
      <c r="E188" s="8">
        <v>41.77</v>
      </c>
      <c r="F188" s="8">
        <v>331.5</v>
      </c>
      <c r="G188" s="10" t="s">
        <v>161</v>
      </c>
      <c r="H188" s="6" t="s">
        <v>162</v>
      </c>
    </row>
    <row r="189" spans="1:251" x14ac:dyDescent="0.2">
      <c r="A189" s="6" t="s">
        <v>163</v>
      </c>
      <c r="B189" s="10">
        <v>50</v>
      </c>
      <c r="C189" s="8">
        <v>3.54</v>
      </c>
      <c r="D189" s="8">
        <v>6.57</v>
      </c>
      <c r="E189" s="8">
        <v>27.87</v>
      </c>
      <c r="F189" s="8">
        <v>185</v>
      </c>
      <c r="G189" s="7" t="s">
        <v>164</v>
      </c>
      <c r="H189" s="9" t="s">
        <v>165</v>
      </c>
    </row>
    <row r="190" spans="1:251" s="19" customFormat="1" x14ac:dyDescent="0.2">
      <c r="A190" s="6" t="s">
        <v>54</v>
      </c>
      <c r="B190" s="10">
        <v>100</v>
      </c>
      <c r="C190" s="8">
        <v>0.4</v>
      </c>
      <c r="D190" s="8">
        <v>0.4</v>
      </c>
      <c r="E190" s="8">
        <f>19.6/2</f>
        <v>9.8000000000000007</v>
      </c>
      <c r="F190" s="8">
        <f>94/2</f>
        <v>47</v>
      </c>
      <c r="G190" s="10" t="s">
        <v>55</v>
      </c>
      <c r="H190" s="6" t="s">
        <v>56</v>
      </c>
    </row>
    <row r="191" spans="1:251" x14ac:dyDescent="0.2">
      <c r="A191" s="20" t="s">
        <v>57</v>
      </c>
      <c r="B191" s="7">
        <v>222</v>
      </c>
      <c r="C191" s="13">
        <v>0.13</v>
      </c>
      <c r="D191" s="13">
        <v>0.02</v>
      </c>
      <c r="E191" s="13">
        <v>15.2</v>
      </c>
      <c r="F191" s="13">
        <v>62</v>
      </c>
      <c r="G191" s="10" t="s">
        <v>58</v>
      </c>
      <c r="H191" s="14" t="s">
        <v>59</v>
      </c>
    </row>
    <row r="192" spans="1:251" x14ac:dyDescent="0.2">
      <c r="A192" s="16" t="s">
        <v>25</v>
      </c>
      <c r="B192" s="4">
        <f>SUM(B188:B191)</f>
        <v>522</v>
      </c>
      <c r="C192" s="17">
        <f>SUM(C188:C191)</f>
        <v>22.699999999999996</v>
      </c>
      <c r="D192" s="17">
        <f>SUM(D188:D191)</f>
        <v>16.52</v>
      </c>
      <c r="E192" s="17">
        <f>SUM(E188:E191)</f>
        <v>94.64</v>
      </c>
      <c r="F192" s="17">
        <f>SUM(F188:F191)</f>
        <v>625.5</v>
      </c>
      <c r="G192" s="4"/>
      <c r="H192" s="6"/>
    </row>
    <row r="193" spans="1:251" x14ac:dyDescent="0.2">
      <c r="A193" s="3" t="s">
        <v>26</v>
      </c>
      <c r="B193" s="3"/>
      <c r="C193" s="3"/>
      <c r="D193" s="3"/>
      <c r="E193" s="3"/>
      <c r="F193" s="3"/>
      <c r="G193" s="3"/>
      <c r="H193" s="3"/>
    </row>
    <row r="194" spans="1:251" ht="12.75" customHeight="1" x14ac:dyDescent="0.2">
      <c r="A194" s="6" t="s">
        <v>128</v>
      </c>
      <c r="B194" s="7">
        <v>200</v>
      </c>
      <c r="C194" s="8">
        <v>1.2</v>
      </c>
      <c r="D194" s="8">
        <v>5.2</v>
      </c>
      <c r="E194" s="8">
        <v>6.5</v>
      </c>
      <c r="F194" s="8">
        <v>77.010000000000005</v>
      </c>
      <c r="G194" s="7" t="s">
        <v>166</v>
      </c>
      <c r="H194" s="20" t="s">
        <v>130</v>
      </c>
    </row>
    <row r="195" spans="1:251" x14ac:dyDescent="0.2">
      <c r="A195" s="11" t="s">
        <v>73</v>
      </c>
      <c r="B195" s="10">
        <v>90</v>
      </c>
      <c r="C195" s="8">
        <v>11.71</v>
      </c>
      <c r="D195" s="8">
        <v>15.73</v>
      </c>
      <c r="E195" s="8">
        <v>12.03</v>
      </c>
      <c r="F195" s="8">
        <v>238.5</v>
      </c>
      <c r="G195" s="10" t="s">
        <v>74</v>
      </c>
      <c r="H195" s="9" t="s">
        <v>75</v>
      </c>
    </row>
    <row r="196" spans="1:251" ht="12" customHeight="1" x14ac:dyDescent="0.2">
      <c r="A196" s="6" t="s">
        <v>66</v>
      </c>
      <c r="B196" s="10">
        <v>150</v>
      </c>
      <c r="C196" s="13">
        <v>5.52</v>
      </c>
      <c r="D196" s="13">
        <v>4.51</v>
      </c>
      <c r="E196" s="13">
        <v>26.45</v>
      </c>
      <c r="F196" s="13">
        <v>168.45</v>
      </c>
      <c r="G196" s="10" t="s">
        <v>67</v>
      </c>
      <c r="H196" s="6" t="s">
        <v>68</v>
      </c>
    </row>
    <row r="197" spans="1:251" ht="34.5" customHeight="1" x14ac:dyDescent="0.2">
      <c r="A197" s="14" t="s">
        <v>167</v>
      </c>
      <c r="B197" s="7">
        <v>60</v>
      </c>
      <c r="C197" s="8">
        <v>1.38</v>
      </c>
      <c r="D197" s="8">
        <v>0.06</v>
      </c>
      <c r="E197" s="8">
        <v>4.9400000000000004</v>
      </c>
      <c r="F197" s="8">
        <v>26.6</v>
      </c>
      <c r="G197" s="7">
        <v>304</v>
      </c>
      <c r="H197" s="11" t="s">
        <v>168</v>
      </c>
    </row>
    <row r="198" spans="1:251" x14ac:dyDescent="0.2">
      <c r="A198" s="6" t="s">
        <v>89</v>
      </c>
      <c r="B198" s="10">
        <v>200</v>
      </c>
      <c r="C198" s="13">
        <v>0</v>
      </c>
      <c r="D198" s="13">
        <v>0</v>
      </c>
      <c r="E198" s="13">
        <v>19.97</v>
      </c>
      <c r="F198" s="13">
        <v>76</v>
      </c>
      <c r="G198" s="10" t="s">
        <v>90</v>
      </c>
      <c r="H198" s="11" t="s">
        <v>91</v>
      </c>
    </row>
    <row r="199" spans="1:251" x14ac:dyDescent="0.2">
      <c r="A199" s="14" t="s">
        <v>45</v>
      </c>
      <c r="B199" s="7">
        <v>40</v>
      </c>
      <c r="C199" s="8">
        <v>2.6</v>
      </c>
      <c r="D199" s="8">
        <v>0.4</v>
      </c>
      <c r="E199" s="8">
        <v>17.2</v>
      </c>
      <c r="F199" s="8">
        <v>85</v>
      </c>
      <c r="G199" s="7" t="s">
        <v>46</v>
      </c>
      <c r="H199" s="6" t="s">
        <v>47</v>
      </c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  <c r="GV199" s="18"/>
      <c r="GW199" s="18"/>
      <c r="GX199" s="18"/>
      <c r="GY199" s="18"/>
      <c r="GZ199" s="18"/>
      <c r="HA199" s="18"/>
      <c r="HB199" s="18"/>
      <c r="HC199" s="18"/>
      <c r="HD199" s="18"/>
      <c r="HE199" s="18"/>
      <c r="HF199" s="18"/>
      <c r="HG199" s="18"/>
      <c r="HH199" s="18"/>
      <c r="HI199" s="18"/>
      <c r="HJ199" s="18"/>
      <c r="HK199" s="18"/>
      <c r="HL199" s="18"/>
      <c r="HM199" s="18"/>
      <c r="HN199" s="18"/>
      <c r="HO199" s="18"/>
      <c r="HP199" s="18"/>
      <c r="HQ199" s="18"/>
      <c r="HR199" s="18"/>
      <c r="HS199" s="18"/>
      <c r="HT199" s="18"/>
      <c r="HU199" s="18"/>
      <c r="HV199" s="18"/>
      <c r="HW199" s="18"/>
      <c r="HX199" s="18"/>
      <c r="HY199" s="18"/>
      <c r="HZ199" s="18"/>
      <c r="IA199" s="18"/>
      <c r="IB199" s="18"/>
      <c r="IC199" s="18"/>
      <c r="ID199" s="18"/>
      <c r="IE199" s="18"/>
      <c r="IF199" s="18"/>
      <c r="IG199" s="18"/>
      <c r="IH199" s="18"/>
      <c r="II199" s="18"/>
      <c r="IJ199" s="18"/>
      <c r="IK199" s="18"/>
      <c r="IL199" s="18"/>
      <c r="IM199" s="18"/>
      <c r="IN199" s="18"/>
      <c r="IO199" s="18"/>
      <c r="IP199" s="18"/>
      <c r="IQ199" s="18"/>
    </row>
    <row r="200" spans="1:251" x14ac:dyDescent="0.2">
      <c r="A200" s="14" t="s">
        <v>48</v>
      </c>
      <c r="B200" s="10">
        <v>40</v>
      </c>
      <c r="C200" s="8">
        <v>3.2</v>
      </c>
      <c r="D200" s="8">
        <v>0.4</v>
      </c>
      <c r="E200" s="8">
        <v>20.399999999999999</v>
      </c>
      <c r="F200" s="8">
        <v>100</v>
      </c>
      <c r="G200" s="10" t="s">
        <v>46</v>
      </c>
      <c r="H200" s="11" t="s">
        <v>49</v>
      </c>
    </row>
    <row r="201" spans="1:251" x14ac:dyDescent="0.2">
      <c r="A201" s="16" t="s">
        <v>25</v>
      </c>
      <c r="B201" s="4">
        <f>SUM(B194:B200)</f>
        <v>780</v>
      </c>
      <c r="C201" s="17">
        <f>SUM(C194:C200)</f>
        <v>25.61</v>
      </c>
      <c r="D201" s="17">
        <f>SUM(D194:D200)</f>
        <v>26.299999999999994</v>
      </c>
      <c r="E201" s="17">
        <f>SUM(E194:E200)</f>
        <v>107.49000000000001</v>
      </c>
      <c r="F201" s="17">
        <f>SUM(F194:F200)</f>
        <v>771.56</v>
      </c>
      <c r="G201" s="4"/>
      <c r="H201" s="6"/>
    </row>
    <row r="202" spans="1:251" x14ac:dyDescent="0.2">
      <c r="A202" s="3" t="s">
        <v>124</v>
      </c>
      <c r="B202" s="3"/>
      <c r="C202" s="3"/>
      <c r="D202" s="3"/>
      <c r="E202" s="3"/>
      <c r="F202" s="3"/>
      <c r="G202" s="3"/>
      <c r="H202" s="3"/>
    </row>
    <row r="203" spans="1:251" x14ac:dyDescent="0.2">
      <c r="A203" s="1" t="s">
        <v>2</v>
      </c>
      <c r="B203" s="3" t="s">
        <v>3</v>
      </c>
      <c r="C203" s="3"/>
      <c r="D203" s="3"/>
      <c r="E203" s="3"/>
      <c r="F203" s="3"/>
      <c r="G203" s="1" t="s">
        <v>4</v>
      </c>
      <c r="H203" s="1" t="s">
        <v>5</v>
      </c>
    </row>
    <row r="204" spans="1:251" ht="11.4" customHeight="1" x14ac:dyDescent="0.2">
      <c r="A204" s="1"/>
      <c r="B204" s="4" t="s">
        <v>6</v>
      </c>
      <c r="C204" s="5" t="s">
        <v>7</v>
      </c>
      <c r="D204" s="5" t="s">
        <v>8</v>
      </c>
      <c r="E204" s="5" t="s">
        <v>9</v>
      </c>
      <c r="F204" s="5" t="s">
        <v>10</v>
      </c>
      <c r="G204" s="1"/>
      <c r="H204" s="1"/>
    </row>
    <row r="205" spans="1:251" x14ac:dyDescent="0.2">
      <c r="A205" s="1" t="s">
        <v>11</v>
      </c>
      <c r="B205" s="1"/>
      <c r="C205" s="1"/>
      <c r="D205" s="1"/>
      <c r="E205" s="1"/>
      <c r="F205" s="1"/>
      <c r="G205" s="1"/>
      <c r="H205" s="1"/>
    </row>
    <row r="206" spans="1:251" ht="12.75" customHeight="1" x14ac:dyDescent="0.2">
      <c r="A206" s="6" t="s">
        <v>169</v>
      </c>
      <c r="B206" s="7">
        <v>205</v>
      </c>
      <c r="C206" s="8">
        <v>6.12</v>
      </c>
      <c r="D206" s="8">
        <v>5.56</v>
      </c>
      <c r="E206" s="8">
        <v>50.64</v>
      </c>
      <c r="F206" s="8">
        <v>272.32</v>
      </c>
      <c r="G206" s="7" t="s">
        <v>170</v>
      </c>
      <c r="H206" s="6" t="s">
        <v>171</v>
      </c>
    </row>
    <row r="207" spans="1:251" ht="11.4" customHeight="1" x14ac:dyDescent="0.2">
      <c r="A207" s="6" t="s">
        <v>15</v>
      </c>
      <c r="B207" s="10">
        <v>30</v>
      </c>
      <c r="C207" s="8">
        <f>4.64/20*30</f>
        <v>6.9599999999999991</v>
      </c>
      <c r="D207" s="8">
        <f>5.9/20*30</f>
        <v>8.8500000000000014</v>
      </c>
      <c r="E207" s="8">
        <v>0</v>
      </c>
      <c r="F207" s="8">
        <f>72/20*30</f>
        <v>108</v>
      </c>
      <c r="G207" s="7" t="s">
        <v>16</v>
      </c>
      <c r="H207" s="6" t="s">
        <v>17</v>
      </c>
    </row>
    <row r="208" spans="1:251" x14ac:dyDescent="0.2">
      <c r="A208" s="11" t="s">
        <v>18</v>
      </c>
      <c r="B208" s="7">
        <v>30</v>
      </c>
      <c r="C208" s="8">
        <v>2.85</v>
      </c>
      <c r="D208" s="8">
        <v>0.9</v>
      </c>
      <c r="E208" s="8">
        <v>15.6</v>
      </c>
      <c r="F208" s="8">
        <v>79.5</v>
      </c>
      <c r="G208" s="10" t="s">
        <v>19</v>
      </c>
      <c r="H208" s="9" t="s">
        <v>20</v>
      </c>
    </row>
    <row r="209" spans="1:251" x14ac:dyDescent="0.2">
      <c r="A209" s="6" t="s">
        <v>54</v>
      </c>
      <c r="B209" s="10">
        <v>100</v>
      </c>
      <c r="C209" s="8">
        <v>0.4</v>
      </c>
      <c r="D209" s="8">
        <v>0.4</v>
      </c>
      <c r="E209" s="8">
        <f>19.6/2</f>
        <v>9.8000000000000007</v>
      </c>
      <c r="F209" s="8">
        <f>94/2</f>
        <v>47</v>
      </c>
      <c r="G209" s="10" t="s">
        <v>55</v>
      </c>
      <c r="H209" s="6" t="s">
        <v>56</v>
      </c>
    </row>
    <row r="210" spans="1:251" s="19" customFormat="1" x14ac:dyDescent="0.2">
      <c r="A210" s="11" t="s">
        <v>21</v>
      </c>
      <c r="B210" s="10">
        <v>215</v>
      </c>
      <c r="C210" s="13">
        <v>7.0000000000000007E-2</v>
      </c>
      <c r="D210" s="13">
        <v>0.02</v>
      </c>
      <c r="E210" s="13">
        <v>15</v>
      </c>
      <c r="F210" s="13">
        <v>60</v>
      </c>
      <c r="G210" s="10" t="s">
        <v>22</v>
      </c>
      <c r="H210" s="6" t="s">
        <v>23</v>
      </c>
    </row>
    <row r="211" spans="1:251" x14ac:dyDescent="0.2">
      <c r="A211" s="16" t="s">
        <v>25</v>
      </c>
      <c r="B211" s="4">
        <f>SUM(B206:B210)</f>
        <v>580</v>
      </c>
      <c r="C211" s="17">
        <f>SUM(C206:C210)</f>
        <v>16.399999999999999</v>
      </c>
      <c r="D211" s="17">
        <f>SUM(D206:D210)</f>
        <v>15.73</v>
      </c>
      <c r="E211" s="17">
        <f>SUM(E206:E210)</f>
        <v>91.039999999999992</v>
      </c>
      <c r="F211" s="17">
        <f>SUM(F206:F210)</f>
        <v>566.81999999999994</v>
      </c>
      <c r="G211" s="4"/>
      <c r="H211" s="6"/>
    </row>
    <row r="212" spans="1:251" x14ac:dyDescent="0.2">
      <c r="A212" s="3" t="s">
        <v>26</v>
      </c>
      <c r="B212" s="3"/>
      <c r="C212" s="3"/>
      <c r="D212" s="3"/>
      <c r="E212" s="3"/>
      <c r="F212" s="3"/>
      <c r="G212" s="3"/>
      <c r="H212" s="3"/>
    </row>
    <row r="213" spans="1:251" x14ac:dyDescent="0.2">
      <c r="A213" s="6" t="s">
        <v>172</v>
      </c>
      <c r="B213" s="10">
        <v>200</v>
      </c>
      <c r="C213" s="8">
        <v>1.53</v>
      </c>
      <c r="D213" s="8">
        <v>5.0999999999999996</v>
      </c>
      <c r="E213" s="8">
        <v>8</v>
      </c>
      <c r="F213" s="8">
        <v>83.9</v>
      </c>
      <c r="G213" s="7" t="s">
        <v>173</v>
      </c>
      <c r="H213" s="11" t="s">
        <v>174</v>
      </c>
    </row>
    <row r="214" spans="1:251" s="19" customFormat="1" x14ac:dyDescent="0.2">
      <c r="A214" s="11" t="s">
        <v>30</v>
      </c>
      <c r="B214" s="10">
        <v>90</v>
      </c>
      <c r="C214" s="8">
        <v>10.6</v>
      </c>
      <c r="D214" s="8">
        <v>12.6</v>
      </c>
      <c r="E214" s="8">
        <v>9.06</v>
      </c>
      <c r="F214" s="8">
        <v>207.09</v>
      </c>
      <c r="G214" s="10" t="s">
        <v>31</v>
      </c>
      <c r="H214" s="6" t="s">
        <v>32</v>
      </c>
    </row>
    <row r="215" spans="1:251" x14ac:dyDescent="0.2">
      <c r="A215" s="6" t="s">
        <v>125</v>
      </c>
      <c r="B215" s="10">
        <v>150</v>
      </c>
      <c r="C215" s="8">
        <v>2.6</v>
      </c>
      <c r="D215" s="8">
        <v>11.8</v>
      </c>
      <c r="E215" s="8">
        <v>12.81</v>
      </c>
      <c r="F215" s="8">
        <v>163.5</v>
      </c>
      <c r="G215" s="10" t="s">
        <v>126</v>
      </c>
      <c r="H215" s="9" t="s">
        <v>127</v>
      </c>
    </row>
    <row r="216" spans="1:251" x14ac:dyDescent="0.2">
      <c r="A216" s="20" t="s">
        <v>175</v>
      </c>
      <c r="B216" s="10">
        <v>200</v>
      </c>
      <c r="C216" s="13">
        <v>0.6</v>
      </c>
      <c r="D216" s="13">
        <v>0.4</v>
      </c>
      <c r="E216" s="13">
        <v>32.6</v>
      </c>
      <c r="F216" s="13">
        <v>136.4</v>
      </c>
      <c r="G216" s="10" t="s">
        <v>176</v>
      </c>
      <c r="H216" s="20" t="s">
        <v>177</v>
      </c>
    </row>
    <row r="217" spans="1:251" x14ac:dyDescent="0.2">
      <c r="A217" s="14" t="s">
        <v>45</v>
      </c>
      <c r="B217" s="7">
        <v>40</v>
      </c>
      <c r="C217" s="8">
        <v>2.6</v>
      </c>
      <c r="D217" s="8">
        <v>0.4</v>
      </c>
      <c r="E217" s="8">
        <v>17.2</v>
      </c>
      <c r="F217" s="8">
        <v>85</v>
      </c>
      <c r="G217" s="7" t="s">
        <v>46</v>
      </c>
      <c r="H217" s="6" t="s">
        <v>47</v>
      </c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/>
      <c r="GL217" s="18"/>
      <c r="GM217" s="18"/>
      <c r="GN217" s="18"/>
      <c r="GO217" s="18"/>
      <c r="GP217" s="18"/>
      <c r="GQ217" s="18"/>
      <c r="GR217" s="18"/>
      <c r="GS217" s="18"/>
      <c r="GT217" s="18"/>
      <c r="GU217" s="18"/>
      <c r="GV217" s="18"/>
      <c r="GW217" s="18"/>
      <c r="GX217" s="18"/>
      <c r="GY217" s="18"/>
      <c r="GZ217" s="18"/>
      <c r="HA217" s="18"/>
      <c r="HB217" s="18"/>
      <c r="HC217" s="18"/>
      <c r="HD217" s="18"/>
      <c r="HE217" s="18"/>
      <c r="HF217" s="18"/>
      <c r="HG217" s="18"/>
      <c r="HH217" s="18"/>
      <c r="HI217" s="18"/>
      <c r="HJ217" s="18"/>
      <c r="HK217" s="18"/>
      <c r="HL217" s="18"/>
      <c r="HM217" s="18"/>
      <c r="HN217" s="18"/>
      <c r="HO217" s="18"/>
      <c r="HP217" s="18"/>
      <c r="HQ217" s="18"/>
      <c r="HR217" s="18"/>
      <c r="HS217" s="18"/>
      <c r="HT217" s="18"/>
      <c r="HU217" s="18"/>
      <c r="HV217" s="18"/>
      <c r="HW217" s="18"/>
      <c r="HX217" s="18"/>
      <c r="HY217" s="18"/>
      <c r="HZ217" s="18"/>
      <c r="IA217" s="18"/>
      <c r="IB217" s="18"/>
      <c r="IC217" s="18"/>
      <c r="ID217" s="18"/>
      <c r="IE217" s="18"/>
      <c r="IF217" s="18"/>
      <c r="IG217" s="18"/>
      <c r="IH217" s="18"/>
      <c r="II217" s="18"/>
      <c r="IJ217" s="18"/>
      <c r="IK217" s="18"/>
      <c r="IL217" s="18"/>
      <c r="IM217" s="18"/>
      <c r="IN217" s="18"/>
      <c r="IO217" s="18"/>
      <c r="IP217" s="18"/>
      <c r="IQ217" s="18"/>
    </row>
    <row r="218" spans="1:251" x14ac:dyDescent="0.2">
      <c r="A218" s="14" t="s">
        <v>48</v>
      </c>
      <c r="B218" s="10">
        <v>50</v>
      </c>
      <c r="C218" s="8">
        <v>4</v>
      </c>
      <c r="D218" s="8">
        <v>0.5</v>
      </c>
      <c r="E218" s="8">
        <v>25.5</v>
      </c>
      <c r="F218" s="8">
        <v>125</v>
      </c>
      <c r="G218" s="10" t="s">
        <v>123</v>
      </c>
      <c r="H218" s="11" t="s">
        <v>49</v>
      </c>
    </row>
    <row r="219" spans="1:251" x14ac:dyDescent="0.2">
      <c r="A219" s="16" t="s">
        <v>25</v>
      </c>
      <c r="B219" s="4">
        <f>SUM(B213:B218)</f>
        <v>730</v>
      </c>
      <c r="C219" s="17">
        <f>SUM(C213:C218)</f>
        <v>21.93</v>
      </c>
      <c r="D219" s="17">
        <f>SUM(D213:D218)</f>
        <v>30.799999999999997</v>
      </c>
      <c r="E219" s="17">
        <f>SUM(E213:E218)</f>
        <v>105.17</v>
      </c>
      <c r="F219" s="17">
        <f>SUM(F213:F218)</f>
        <v>800.89</v>
      </c>
      <c r="G219" s="4"/>
      <c r="H219" s="6"/>
    </row>
  </sheetData>
  <mergeCells count="86">
    <mergeCell ref="A205:H205"/>
    <mergeCell ref="A212:H212"/>
    <mergeCell ref="A187:H187"/>
    <mergeCell ref="A193:H193"/>
    <mergeCell ref="A202:H202"/>
    <mergeCell ref="A203:A204"/>
    <mergeCell ref="B203:F203"/>
    <mergeCell ref="G203:G204"/>
    <mergeCell ref="H203:H204"/>
    <mergeCell ref="A169:H169"/>
    <mergeCell ref="A176:H176"/>
    <mergeCell ref="A184:H184"/>
    <mergeCell ref="A185:A186"/>
    <mergeCell ref="B185:F185"/>
    <mergeCell ref="G185:G186"/>
    <mergeCell ref="H185:H186"/>
    <mergeCell ref="A149:H149"/>
    <mergeCell ref="A157:H157"/>
    <mergeCell ref="A166:H166"/>
    <mergeCell ref="A167:A168"/>
    <mergeCell ref="B167:F167"/>
    <mergeCell ref="G167:G168"/>
    <mergeCell ref="H167:H168"/>
    <mergeCell ref="A131:H131"/>
    <mergeCell ref="A137:H137"/>
    <mergeCell ref="A146:H146"/>
    <mergeCell ref="A147:A148"/>
    <mergeCell ref="B147:F147"/>
    <mergeCell ref="G147:G148"/>
    <mergeCell ref="H147:H148"/>
    <mergeCell ref="A114:H114"/>
    <mergeCell ref="A120:H120"/>
    <mergeCell ref="A128:H128"/>
    <mergeCell ref="A129:A130"/>
    <mergeCell ref="B129:F129"/>
    <mergeCell ref="G129:G130"/>
    <mergeCell ref="H129:H130"/>
    <mergeCell ref="A96:H96"/>
    <mergeCell ref="A102:H102"/>
    <mergeCell ref="A110:H110"/>
    <mergeCell ref="A111:H111"/>
    <mergeCell ref="A112:A113"/>
    <mergeCell ref="B112:F112"/>
    <mergeCell ref="G112:G113"/>
    <mergeCell ref="H112:H113"/>
    <mergeCell ref="A77:H77"/>
    <mergeCell ref="A84:H84"/>
    <mergeCell ref="A93:H93"/>
    <mergeCell ref="A94:A95"/>
    <mergeCell ref="B94:F94"/>
    <mergeCell ref="G94:G95"/>
    <mergeCell ref="H94:H95"/>
    <mergeCell ref="A60:H60"/>
    <mergeCell ref="A65:H65"/>
    <mergeCell ref="A74:H74"/>
    <mergeCell ref="A75:A76"/>
    <mergeCell ref="B75:F75"/>
    <mergeCell ref="G75:G76"/>
    <mergeCell ref="H75:H76"/>
    <mergeCell ref="A42:H42"/>
    <mergeCell ref="A49:H49"/>
    <mergeCell ref="A57:H57"/>
    <mergeCell ref="A58:A59"/>
    <mergeCell ref="B58:F58"/>
    <mergeCell ref="G58:G59"/>
    <mergeCell ref="H58:H59"/>
    <mergeCell ref="A25:H25"/>
    <mergeCell ref="A31:H31"/>
    <mergeCell ref="A39:H39"/>
    <mergeCell ref="A40:A41"/>
    <mergeCell ref="B40:F40"/>
    <mergeCell ref="G40:G41"/>
    <mergeCell ref="H40:H41"/>
    <mergeCell ref="A5:H5"/>
    <mergeCell ref="A12:H12"/>
    <mergeCell ref="A22:H22"/>
    <mergeCell ref="A23:A24"/>
    <mergeCell ref="B23:F23"/>
    <mergeCell ref="G23:G24"/>
    <mergeCell ref="H23:H24"/>
    <mergeCell ref="A1:H1"/>
    <mergeCell ref="A2:H2"/>
    <mergeCell ref="A3:A4"/>
    <mergeCell ref="B3:F3"/>
    <mergeCell ref="G3:G4"/>
    <mergeCell ref="H3:H4"/>
  </mergeCells>
  <pageMargins left="0.7" right="0.7" top="0.75" bottom="0.75" header="0.3" footer="0.3"/>
  <pageSetup paperSize="9" scale="8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3"/>
  <sheetViews>
    <sheetView zoomScale="140" zoomScaleNormal="140" workbookViewId="0">
      <selection sqref="A1:H219"/>
    </sheetView>
  </sheetViews>
  <sheetFormatPr defaultRowHeight="12" x14ac:dyDescent="0.3"/>
  <cols>
    <col min="1" max="1" width="27.6640625" style="273" customWidth="1"/>
    <col min="2" max="2" width="8.88671875" style="254"/>
    <col min="3" max="4" width="7.6640625" style="184" customWidth="1"/>
    <col min="5" max="5" width="11.6640625" style="184" customWidth="1"/>
    <col min="6" max="6" width="7.44140625" style="184" customWidth="1"/>
    <col min="7" max="7" width="7.33203125" style="254" customWidth="1"/>
    <col min="8" max="8" width="17.109375" style="254" customWidth="1"/>
    <col min="9" max="256" width="8.88671875" style="184"/>
    <col min="257" max="257" width="27.6640625" style="184" customWidth="1"/>
    <col min="258" max="258" width="8.88671875" style="184"/>
    <col min="259" max="260" width="7.6640625" style="184" customWidth="1"/>
    <col min="261" max="261" width="11.6640625" style="184" customWidth="1"/>
    <col min="262" max="262" width="7.44140625" style="184" customWidth="1"/>
    <col min="263" max="263" width="7.33203125" style="184" customWidth="1"/>
    <col min="264" max="264" width="17.109375" style="184" customWidth="1"/>
    <col min="265" max="512" width="8.88671875" style="184"/>
    <col min="513" max="513" width="27.6640625" style="184" customWidth="1"/>
    <col min="514" max="514" width="8.88671875" style="184"/>
    <col min="515" max="516" width="7.6640625" style="184" customWidth="1"/>
    <col min="517" max="517" width="11.6640625" style="184" customWidth="1"/>
    <col min="518" max="518" width="7.44140625" style="184" customWidth="1"/>
    <col min="519" max="519" width="7.33203125" style="184" customWidth="1"/>
    <col min="520" max="520" width="17.109375" style="184" customWidth="1"/>
    <col min="521" max="768" width="8.88671875" style="184"/>
    <col min="769" max="769" width="27.6640625" style="184" customWidth="1"/>
    <col min="770" max="770" width="8.88671875" style="184"/>
    <col min="771" max="772" width="7.6640625" style="184" customWidth="1"/>
    <col min="773" max="773" width="11.6640625" style="184" customWidth="1"/>
    <col min="774" max="774" width="7.44140625" style="184" customWidth="1"/>
    <col min="775" max="775" width="7.33203125" style="184" customWidth="1"/>
    <col min="776" max="776" width="17.109375" style="184" customWidth="1"/>
    <col min="777" max="1024" width="8.88671875" style="184"/>
    <col min="1025" max="1025" width="27.6640625" style="184" customWidth="1"/>
    <col min="1026" max="1026" width="8.88671875" style="184"/>
    <col min="1027" max="1028" width="7.6640625" style="184" customWidth="1"/>
    <col min="1029" max="1029" width="11.6640625" style="184" customWidth="1"/>
    <col min="1030" max="1030" width="7.44140625" style="184" customWidth="1"/>
    <col min="1031" max="1031" width="7.33203125" style="184" customWidth="1"/>
    <col min="1032" max="1032" width="17.109375" style="184" customWidth="1"/>
    <col min="1033" max="1280" width="8.88671875" style="184"/>
    <col min="1281" max="1281" width="27.6640625" style="184" customWidth="1"/>
    <col min="1282" max="1282" width="8.88671875" style="184"/>
    <col min="1283" max="1284" width="7.6640625" style="184" customWidth="1"/>
    <col min="1285" max="1285" width="11.6640625" style="184" customWidth="1"/>
    <col min="1286" max="1286" width="7.44140625" style="184" customWidth="1"/>
    <col min="1287" max="1287" width="7.33203125" style="184" customWidth="1"/>
    <col min="1288" max="1288" width="17.109375" style="184" customWidth="1"/>
    <col min="1289" max="1536" width="8.88671875" style="184"/>
    <col min="1537" max="1537" width="27.6640625" style="184" customWidth="1"/>
    <col min="1538" max="1538" width="8.88671875" style="184"/>
    <col min="1539" max="1540" width="7.6640625" style="184" customWidth="1"/>
    <col min="1541" max="1541" width="11.6640625" style="184" customWidth="1"/>
    <col min="1542" max="1542" width="7.44140625" style="184" customWidth="1"/>
    <col min="1543" max="1543" width="7.33203125" style="184" customWidth="1"/>
    <col min="1544" max="1544" width="17.109375" style="184" customWidth="1"/>
    <col min="1545" max="1792" width="8.88671875" style="184"/>
    <col min="1793" max="1793" width="27.6640625" style="184" customWidth="1"/>
    <col min="1794" max="1794" width="8.88671875" style="184"/>
    <col min="1795" max="1796" width="7.6640625" style="184" customWidth="1"/>
    <col min="1797" max="1797" width="11.6640625" style="184" customWidth="1"/>
    <col min="1798" max="1798" width="7.44140625" style="184" customWidth="1"/>
    <col min="1799" max="1799" width="7.33203125" style="184" customWidth="1"/>
    <col min="1800" max="1800" width="17.109375" style="184" customWidth="1"/>
    <col min="1801" max="2048" width="8.88671875" style="184"/>
    <col min="2049" max="2049" width="27.6640625" style="184" customWidth="1"/>
    <col min="2050" max="2050" width="8.88671875" style="184"/>
    <col min="2051" max="2052" width="7.6640625" style="184" customWidth="1"/>
    <col min="2053" max="2053" width="11.6640625" style="184" customWidth="1"/>
    <col min="2054" max="2054" width="7.44140625" style="184" customWidth="1"/>
    <col min="2055" max="2055" width="7.33203125" style="184" customWidth="1"/>
    <col min="2056" max="2056" width="17.109375" style="184" customWidth="1"/>
    <col min="2057" max="2304" width="8.88671875" style="184"/>
    <col min="2305" max="2305" width="27.6640625" style="184" customWidth="1"/>
    <col min="2306" max="2306" width="8.88671875" style="184"/>
    <col min="2307" max="2308" width="7.6640625" style="184" customWidth="1"/>
    <col min="2309" max="2309" width="11.6640625" style="184" customWidth="1"/>
    <col min="2310" max="2310" width="7.44140625" style="184" customWidth="1"/>
    <col min="2311" max="2311" width="7.33203125" style="184" customWidth="1"/>
    <col min="2312" max="2312" width="17.109375" style="184" customWidth="1"/>
    <col min="2313" max="2560" width="8.88671875" style="184"/>
    <col min="2561" max="2561" width="27.6640625" style="184" customWidth="1"/>
    <col min="2562" max="2562" width="8.88671875" style="184"/>
    <col min="2563" max="2564" width="7.6640625" style="184" customWidth="1"/>
    <col min="2565" max="2565" width="11.6640625" style="184" customWidth="1"/>
    <col min="2566" max="2566" width="7.44140625" style="184" customWidth="1"/>
    <col min="2567" max="2567" width="7.33203125" style="184" customWidth="1"/>
    <col min="2568" max="2568" width="17.109375" style="184" customWidth="1"/>
    <col min="2569" max="2816" width="8.88671875" style="184"/>
    <col min="2817" max="2817" width="27.6640625" style="184" customWidth="1"/>
    <col min="2818" max="2818" width="8.88671875" style="184"/>
    <col min="2819" max="2820" width="7.6640625" style="184" customWidth="1"/>
    <col min="2821" max="2821" width="11.6640625" style="184" customWidth="1"/>
    <col min="2822" max="2822" width="7.44140625" style="184" customWidth="1"/>
    <col min="2823" max="2823" width="7.33203125" style="184" customWidth="1"/>
    <col min="2824" max="2824" width="17.109375" style="184" customWidth="1"/>
    <col min="2825" max="3072" width="8.88671875" style="184"/>
    <col min="3073" max="3073" width="27.6640625" style="184" customWidth="1"/>
    <col min="3074" max="3074" width="8.88671875" style="184"/>
    <col min="3075" max="3076" width="7.6640625" style="184" customWidth="1"/>
    <col min="3077" max="3077" width="11.6640625" style="184" customWidth="1"/>
    <col min="3078" max="3078" width="7.44140625" style="184" customWidth="1"/>
    <col min="3079" max="3079" width="7.33203125" style="184" customWidth="1"/>
    <col min="3080" max="3080" width="17.109375" style="184" customWidth="1"/>
    <col min="3081" max="3328" width="8.88671875" style="184"/>
    <col min="3329" max="3329" width="27.6640625" style="184" customWidth="1"/>
    <col min="3330" max="3330" width="8.88671875" style="184"/>
    <col min="3331" max="3332" width="7.6640625" style="184" customWidth="1"/>
    <col min="3333" max="3333" width="11.6640625" style="184" customWidth="1"/>
    <col min="3334" max="3334" width="7.44140625" style="184" customWidth="1"/>
    <col min="3335" max="3335" width="7.33203125" style="184" customWidth="1"/>
    <col min="3336" max="3336" width="17.109375" style="184" customWidth="1"/>
    <col min="3337" max="3584" width="8.88671875" style="184"/>
    <col min="3585" max="3585" width="27.6640625" style="184" customWidth="1"/>
    <col min="3586" max="3586" width="8.88671875" style="184"/>
    <col min="3587" max="3588" width="7.6640625" style="184" customWidth="1"/>
    <col min="3589" max="3589" width="11.6640625" style="184" customWidth="1"/>
    <col min="3590" max="3590" width="7.44140625" style="184" customWidth="1"/>
    <col min="3591" max="3591" width="7.33203125" style="184" customWidth="1"/>
    <col min="3592" max="3592" width="17.109375" style="184" customWidth="1"/>
    <col min="3593" max="3840" width="8.88671875" style="184"/>
    <col min="3841" max="3841" width="27.6640625" style="184" customWidth="1"/>
    <col min="3842" max="3842" width="8.88671875" style="184"/>
    <col min="3843" max="3844" width="7.6640625" style="184" customWidth="1"/>
    <col min="3845" max="3845" width="11.6640625" style="184" customWidth="1"/>
    <col min="3846" max="3846" width="7.44140625" style="184" customWidth="1"/>
    <col min="3847" max="3847" width="7.33203125" style="184" customWidth="1"/>
    <col min="3848" max="3848" width="17.109375" style="184" customWidth="1"/>
    <col min="3849" max="4096" width="8.88671875" style="184"/>
    <col min="4097" max="4097" width="27.6640625" style="184" customWidth="1"/>
    <col min="4098" max="4098" width="8.88671875" style="184"/>
    <col min="4099" max="4100" width="7.6640625" style="184" customWidth="1"/>
    <col min="4101" max="4101" width="11.6640625" style="184" customWidth="1"/>
    <col min="4102" max="4102" width="7.44140625" style="184" customWidth="1"/>
    <col min="4103" max="4103" width="7.33203125" style="184" customWidth="1"/>
    <col min="4104" max="4104" width="17.109375" style="184" customWidth="1"/>
    <col min="4105" max="4352" width="8.88671875" style="184"/>
    <col min="4353" max="4353" width="27.6640625" style="184" customWidth="1"/>
    <col min="4354" max="4354" width="8.88671875" style="184"/>
    <col min="4355" max="4356" width="7.6640625" style="184" customWidth="1"/>
    <col min="4357" max="4357" width="11.6640625" style="184" customWidth="1"/>
    <col min="4358" max="4358" width="7.44140625" style="184" customWidth="1"/>
    <col min="4359" max="4359" width="7.33203125" style="184" customWidth="1"/>
    <col min="4360" max="4360" width="17.109375" style="184" customWidth="1"/>
    <col min="4361" max="4608" width="8.88671875" style="184"/>
    <col min="4609" max="4609" width="27.6640625" style="184" customWidth="1"/>
    <col min="4610" max="4610" width="8.88671875" style="184"/>
    <col min="4611" max="4612" width="7.6640625" style="184" customWidth="1"/>
    <col min="4613" max="4613" width="11.6640625" style="184" customWidth="1"/>
    <col min="4614" max="4614" width="7.44140625" style="184" customWidth="1"/>
    <col min="4615" max="4615" width="7.33203125" style="184" customWidth="1"/>
    <col min="4616" max="4616" width="17.109375" style="184" customWidth="1"/>
    <col min="4617" max="4864" width="8.88671875" style="184"/>
    <col min="4865" max="4865" width="27.6640625" style="184" customWidth="1"/>
    <col min="4866" max="4866" width="8.88671875" style="184"/>
    <col min="4867" max="4868" width="7.6640625" style="184" customWidth="1"/>
    <col min="4869" max="4869" width="11.6640625" style="184" customWidth="1"/>
    <col min="4870" max="4870" width="7.44140625" style="184" customWidth="1"/>
    <col min="4871" max="4871" width="7.33203125" style="184" customWidth="1"/>
    <col min="4872" max="4872" width="17.109375" style="184" customWidth="1"/>
    <col min="4873" max="5120" width="8.88671875" style="184"/>
    <col min="5121" max="5121" width="27.6640625" style="184" customWidth="1"/>
    <col min="5122" max="5122" width="8.88671875" style="184"/>
    <col min="5123" max="5124" width="7.6640625" style="184" customWidth="1"/>
    <col min="5125" max="5125" width="11.6640625" style="184" customWidth="1"/>
    <col min="5126" max="5126" width="7.44140625" style="184" customWidth="1"/>
    <col min="5127" max="5127" width="7.33203125" style="184" customWidth="1"/>
    <col min="5128" max="5128" width="17.109375" style="184" customWidth="1"/>
    <col min="5129" max="5376" width="8.88671875" style="184"/>
    <col min="5377" max="5377" width="27.6640625" style="184" customWidth="1"/>
    <col min="5378" max="5378" width="8.88671875" style="184"/>
    <col min="5379" max="5380" width="7.6640625" style="184" customWidth="1"/>
    <col min="5381" max="5381" width="11.6640625" style="184" customWidth="1"/>
    <col min="5382" max="5382" width="7.44140625" style="184" customWidth="1"/>
    <col min="5383" max="5383" width="7.33203125" style="184" customWidth="1"/>
    <col min="5384" max="5384" width="17.109375" style="184" customWidth="1"/>
    <col min="5385" max="5632" width="8.88671875" style="184"/>
    <col min="5633" max="5633" width="27.6640625" style="184" customWidth="1"/>
    <col min="5634" max="5634" width="8.88671875" style="184"/>
    <col min="5635" max="5636" width="7.6640625" style="184" customWidth="1"/>
    <col min="5637" max="5637" width="11.6640625" style="184" customWidth="1"/>
    <col min="5638" max="5638" width="7.44140625" style="184" customWidth="1"/>
    <col min="5639" max="5639" width="7.33203125" style="184" customWidth="1"/>
    <col min="5640" max="5640" width="17.109375" style="184" customWidth="1"/>
    <col min="5641" max="5888" width="8.88671875" style="184"/>
    <col min="5889" max="5889" width="27.6640625" style="184" customWidth="1"/>
    <col min="5890" max="5890" width="8.88671875" style="184"/>
    <col min="5891" max="5892" width="7.6640625" style="184" customWidth="1"/>
    <col min="5893" max="5893" width="11.6640625" style="184" customWidth="1"/>
    <col min="5894" max="5894" width="7.44140625" style="184" customWidth="1"/>
    <col min="5895" max="5895" width="7.33203125" style="184" customWidth="1"/>
    <col min="5896" max="5896" width="17.109375" style="184" customWidth="1"/>
    <col min="5897" max="6144" width="8.88671875" style="184"/>
    <col min="6145" max="6145" width="27.6640625" style="184" customWidth="1"/>
    <col min="6146" max="6146" width="8.88671875" style="184"/>
    <col min="6147" max="6148" width="7.6640625" style="184" customWidth="1"/>
    <col min="6149" max="6149" width="11.6640625" style="184" customWidth="1"/>
    <col min="6150" max="6150" width="7.44140625" style="184" customWidth="1"/>
    <col min="6151" max="6151" width="7.33203125" style="184" customWidth="1"/>
    <col min="6152" max="6152" width="17.109375" style="184" customWidth="1"/>
    <col min="6153" max="6400" width="8.88671875" style="184"/>
    <col min="6401" max="6401" width="27.6640625" style="184" customWidth="1"/>
    <col min="6402" max="6402" width="8.88671875" style="184"/>
    <col min="6403" max="6404" width="7.6640625" style="184" customWidth="1"/>
    <col min="6405" max="6405" width="11.6640625" style="184" customWidth="1"/>
    <col min="6406" max="6406" width="7.44140625" style="184" customWidth="1"/>
    <col min="6407" max="6407" width="7.33203125" style="184" customWidth="1"/>
    <col min="6408" max="6408" width="17.109375" style="184" customWidth="1"/>
    <col min="6409" max="6656" width="8.88671875" style="184"/>
    <col min="6657" max="6657" width="27.6640625" style="184" customWidth="1"/>
    <col min="6658" max="6658" width="8.88671875" style="184"/>
    <col min="6659" max="6660" width="7.6640625" style="184" customWidth="1"/>
    <col min="6661" max="6661" width="11.6640625" style="184" customWidth="1"/>
    <col min="6662" max="6662" width="7.44140625" style="184" customWidth="1"/>
    <col min="6663" max="6663" width="7.33203125" style="184" customWidth="1"/>
    <col min="6664" max="6664" width="17.109375" style="184" customWidth="1"/>
    <col min="6665" max="6912" width="8.88671875" style="184"/>
    <col min="6913" max="6913" width="27.6640625" style="184" customWidth="1"/>
    <col min="6914" max="6914" width="8.88671875" style="184"/>
    <col min="6915" max="6916" width="7.6640625" style="184" customWidth="1"/>
    <col min="6917" max="6917" width="11.6640625" style="184" customWidth="1"/>
    <col min="6918" max="6918" width="7.44140625" style="184" customWidth="1"/>
    <col min="6919" max="6919" width="7.33203125" style="184" customWidth="1"/>
    <col min="6920" max="6920" width="17.109375" style="184" customWidth="1"/>
    <col min="6921" max="7168" width="8.88671875" style="184"/>
    <col min="7169" max="7169" width="27.6640625" style="184" customWidth="1"/>
    <col min="7170" max="7170" width="8.88671875" style="184"/>
    <col min="7171" max="7172" width="7.6640625" style="184" customWidth="1"/>
    <col min="7173" max="7173" width="11.6640625" style="184" customWidth="1"/>
    <col min="7174" max="7174" width="7.44140625" style="184" customWidth="1"/>
    <col min="7175" max="7175" width="7.33203125" style="184" customWidth="1"/>
    <col min="7176" max="7176" width="17.109375" style="184" customWidth="1"/>
    <col min="7177" max="7424" width="8.88671875" style="184"/>
    <col min="7425" max="7425" width="27.6640625" style="184" customWidth="1"/>
    <col min="7426" max="7426" width="8.88671875" style="184"/>
    <col min="7427" max="7428" width="7.6640625" style="184" customWidth="1"/>
    <col min="7429" max="7429" width="11.6640625" style="184" customWidth="1"/>
    <col min="7430" max="7430" width="7.44140625" style="184" customWidth="1"/>
    <col min="7431" max="7431" width="7.33203125" style="184" customWidth="1"/>
    <col min="7432" max="7432" width="17.109375" style="184" customWidth="1"/>
    <col min="7433" max="7680" width="8.88671875" style="184"/>
    <col min="7681" max="7681" width="27.6640625" style="184" customWidth="1"/>
    <col min="7682" max="7682" width="8.88671875" style="184"/>
    <col min="7683" max="7684" width="7.6640625" style="184" customWidth="1"/>
    <col min="7685" max="7685" width="11.6640625" style="184" customWidth="1"/>
    <col min="7686" max="7686" width="7.44140625" style="184" customWidth="1"/>
    <col min="7687" max="7687" width="7.33203125" style="184" customWidth="1"/>
    <col min="7688" max="7688" width="17.109375" style="184" customWidth="1"/>
    <col min="7689" max="7936" width="8.88671875" style="184"/>
    <col min="7937" max="7937" width="27.6640625" style="184" customWidth="1"/>
    <col min="7938" max="7938" width="8.88671875" style="184"/>
    <col min="7939" max="7940" width="7.6640625" style="184" customWidth="1"/>
    <col min="7941" max="7941" width="11.6640625" style="184" customWidth="1"/>
    <col min="7942" max="7942" width="7.44140625" style="184" customWidth="1"/>
    <col min="7943" max="7943" width="7.33203125" style="184" customWidth="1"/>
    <col min="7944" max="7944" width="17.109375" style="184" customWidth="1"/>
    <col min="7945" max="8192" width="8.88671875" style="184"/>
    <col min="8193" max="8193" width="27.6640625" style="184" customWidth="1"/>
    <col min="8194" max="8194" width="8.88671875" style="184"/>
    <col min="8195" max="8196" width="7.6640625" style="184" customWidth="1"/>
    <col min="8197" max="8197" width="11.6640625" style="184" customWidth="1"/>
    <col min="8198" max="8198" width="7.44140625" style="184" customWidth="1"/>
    <col min="8199" max="8199" width="7.33203125" style="184" customWidth="1"/>
    <col min="8200" max="8200" width="17.109375" style="184" customWidth="1"/>
    <col min="8201" max="8448" width="8.88671875" style="184"/>
    <col min="8449" max="8449" width="27.6640625" style="184" customWidth="1"/>
    <col min="8450" max="8450" width="8.88671875" style="184"/>
    <col min="8451" max="8452" width="7.6640625" style="184" customWidth="1"/>
    <col min="8453" max="8453" width="11.6640625" style="184" customWidth="1"/>
    <col min="8454" max="8454" width="7.44140625" style="184" customWidth="1"/>
    <col min="8455" max="8455" width="7.33203125" style="184" customWidth="1"/>
    <col min="8456" max="8456" width="17.109375" style="184" customWidth="1"/>
    <col min="8457" max="8704" width="8.88671875" style="184"/>
    <col min="8705" max="8705" width="27.6640625" style="184" customWidth="1"/>
    <col min="8706" max="8706" width="8.88671875" style="184"/>
    <col min="8707" max="8708" width="7.6640625" style="184" customWidth="1"/>
    <col min="8709" max="8709" width="11.6640625" style="184" customWidth="1"/>
    <col min="8710" max="8710" width="7.44140625" style="184" customWidth="1"/>
    <col min="8711" max="8711" width="7.33203125" style="184" customWidth="1"/>
    <col min="8712" max="8712" width="17.109375" style="184" customWidth="1"/>
    <col min="8713" max="8960" width="8.88671875" style="184"/>
    <col min="8961" max="8961" width="27.6640625" style="184" customWidth="1"/>
    <col min="8962" max="8962" width="8.88671875" style="184"/>
    <col min="8963" max="8964" width="7.6640625" style="184" customWidth="1"/>
    <col min="8965" max="8965" width="11.6640625" style="184" customWidth="1"/>
    <col min="8966" max="8966" width="7.44140625" style="184" customWidth="1"/>
    <col min="8967" max="8967" width="7.33203125" style="184" customWidth="1"/>
    <col min="8968" max="8968" width="17.109375" style="184" customWidth="1"/>
    <col min="8969" max="9216" width="8.88671875" style="184"/>
    <col min="9217" max="9217" width="27.6640625" style="184" customWidth="1"/>
    <col min="9218" max="9218" width="8.88671875" style="184"/>
    <col min="9219" max="9220" width="7.6640625" style="184" customWidth="1"/>
    <col min="9221" max="9221" width="11.6640625" style="184" customWidth="1"/>
    <col min="9222" max="9222" width="7.44140625" style="184" customWidth="1"/>
    <col min="9223" max="9223" width="7.33203125" style="184" customWidth="1"/>
    <col min="9224" max="9224" width="17.109375" style="184" customWidth="1"/>
    <col min="9225" max="9472" width="8.88671875" style="184"/>
    <col min="9473" max="9473" width="27.6640625" style="184" customWidth="1"/>
    <col min="9474" max="9474" width="8.88671875" style="184"/>
    <col min="9475" max="9476" width="7.6640625" style="184" customWidth="1"/>
    <col min="9477" max="9477" width="11.6640625" style="184" customWidth="1"/>
    <col min="9478" max="9478" width="7.44140625" style="184" customWidth="1"/>
    <col min="9479" max="9479" width="7.33203125" style="184" customWidth="1"/>
    <col min="9480" max="9480" width="17.109375" style="184" customWidth="1"/>
    <col min="9481" max="9728" width="8.88671875" style="184"/>
    <col min="9729" max="9729" width="27.6640625" style="184" customWidth="1"/>
    <col min="9730" max="9730" width="8.88671875" style="184"/>
    <col min="9731" max="9732" width="7.6640625" style="184" customWidth="1"/>
    <col min="9733" max="9733" width="11.6640625" style="184" customWidth="1"/>
    <col min="9734" max="9734" width="7.44140625" style="184" customWidth="1"/>
    <col min="9735" max="9735" width="7.33203125" style="184" customWidth="1"/>
    <col min="9736" max="9736" width="17.109375" style="184" customWidth="1"/>
    <col min="9737" max="9984" width="8.88671875" style="184"/>
    <col min="9985" max="9985" width="27.6640625" style="184" customWidth="1"/>
    <col min="9986" max="9986" width="8.88671875" style="184"/>
    <col min="9987" max="9988" width="7.6640625" style="184" customWidth="1"/>
    <col min="9989" max="9989" width="11.6640625" style="184" customWidth="1"/>
    <col min="9990" max="9990" width="7.44140625" style="184" customWidth="1"/>
    <col min="9991" max="9991" width="7.33203125" style="184" customWidth="1"/>
    <col min="9992" max="9992" width="17.109375" style="184" customWidth="1"/>
    <col min="9993" max="10240" width="8.88671875" style="184"/>
    <col min="10241" max="10241" width="27.6640625" style="184" customWidth="1"/>
    <col min="10242" max="10242" width="8.88671875" style="184"/>
    <col min="10243" max="10244" width="7.6640625" style="184" customWidth="1"/>
    <col min="10245" max="10245" width="11.6640625" style="184" customWidth="1"/>
    <col min="10246" max="10246" width="7.44140625" style="184" customWidth="1"/>
    <col min="10247" max="10247" width="7.33203125" style="184" customWidth="1"/>
    <col min="10248" max="10248" width="17.109375" style="184" customWidth="1"/>
    <col min="10249" max="10496" width="8.88671875" style="184"/>
    <col min="10497" max="10497" width="27.6640625" style="184" customWidth="1"/>
    <col min="10498" max="10498" width="8.88671875" style="184"/>
    <col min="10499" max="10500" width="7.6640625" style="184" customWidth="1"/>
    <col min="10501" max="10501" width="11.6640625" style="184" customWidth="1"/>
    <col min="10502" max="10502" width="7.44140625" style="184" customWidth="1"/>
    <col min="10503" max="10503" width="7.33203125" style="184" customWidth="1"/>
    <col min="10504" max="10504" width="17.109375" style="184" customWidth="1"/>
    <col min="10505" max="10752" width="8.88671875" style="184"/>
    <col min="10753" max="10753" width="27.6640625" style="184" customWidth="1"/>
    <col min="10754" max="10754" width="8.88671875" style="184"/>
    <col min="10755" max="10756" width="7.6640625" style="184" customWidth="1"/>
    <col min="10757" max="10757" width="11.6640625" style="184" customWidth="1"/>
    <col min="10758" max="10758" width="7.44140625" style="184" customWidth="1"/>
    <col min="10759" max="10759" width="7.33203125" style="184" customWidth="1"/>
    <col min="10760" max="10760" width="17.109375" style="184" customWidth="1"/>
    <col min="10761" max="11008" width="8.88671875" style="184"/>
    <col min="11009" max="11009" width="27.6640625" style="184" customWidth="1"/>
    <col min="11010" max="11010" width="8.88671875" style="184"/>
    <col min="11011" max="11012" width="7.6640625" style="184" customWidth="1"/>
    <col min="11013" max="11013" width="11.6640625" style="184" customWidth="1"/>
    <col min="11014" max="11014" width="7.44140625" style="184" customWidth="1"/>
    <col min="11015" max="11015" width="7.33203125" style="184" customWidth="1"/>
    <col min="11016" max="11016" width="17.109375" style="184" customWidth="1"/>
    <col min="11017" max="11264" width="8.88671875" style="184"/>
    <col min="11265" max="11265" width="27.6640625" style="184" customWidth="1"/>
    <col min="11266" max="11266" width="8.88671875" style="184"/>
    <col min="11267" max="11268" width="7.6640625" style="184" customWidth="1"/>
    <col min="11269" max="11269" width="11.6640625" style="184" customWidth="1"/>
    <col min="11270" max="11270" width="7.44140625" style="184" customWidth="1"/>
    <col min="11271" max="11271" width="7.33203125" style="184" customWidth="1"/>
    <col min="11272" max="11272" width="17.109375" style="184" customWidth="1"/>
    <col min="11273" max="11520" width="8.88671875" style="184"/>
    <col min="11521" max="11521" width="27.6640625" style="184" customWidth="1"/>
    <col min="11522" max="11522" width="8.88671875" style="184"/>
    <col min="11523" max="11524" width="7.6640625" style="184" customWidth="1"/>
    <col min="11525" max="11525" width="11.6640625" style="184" customWidth="1"/>
    <col min="11526" max="11526" width="7.44140625" style="184" customWidth="1"/>
    <col min="11527" max="11527" width="7.33203125" style="184" customWidth="1"/>
    <col min="11528" max="11528" width="17.109375" style="184" customWidth="1"/>
    <col min="11529" max="11776" width="8.88671875" style="184"/>
    <col min="11777" max="11777" width="27.6640625" style="184" customWidth="1"/>
    <col min="11778" max="11778" width="8.88671875" style="184"/>
    <col min="11779" max="11780" width="7.6640625" style="184" customWidth="1"/>
    <col min="11781" max="11781" width="11.6640625" style="184" customWidth="1"/>
    <col min="11782" max="11782" width="7.44140625" style="184" customWidth="1"/>
    <col min="11783" max="11783" width="7.33203125" style="184" customWidth="1"/>
    <col min="11784" max="11784" width="17.109375" style="184" customWidth="1"/>
    <col min="11785" max="12032" width="8.88671875" style="184"/>
    <col min="12033" max="12033" width="27.6640625" style="184" customWidth="1"/>
    <col min="12034" max="12034" width="8.88671875" style="184"/>
    <col min="12035" max="12036" width="7.6640625" style="184" customWidth="1"/>
    <col min="12037" max="12037" width="11.6640625" style="184" customWidth="1"/>
    <col min="12038" max="12038" width="7.44140625" style="184" customWidth="1"/>
    <col min="12039" max="12039" width="7.33203125" style="184" customWidth="1"/>
    <col min="12040" max="12040" width="17.109375" style="184" customWidth="1"/>
    <col min="12041" max="12288" width="8.88671875" style="184"/>
    <col min="12289" max="12289" width="27.6640625" style="184" customWidth="1"/>
    <col min="12290" max="12290" width="8.88671875" style="184"/>
    <col min="12291" max="12292" width="7.6640625" style="184" customWidth="1"/>
    <col min="12293" max="12293" width="11.6640625" style="184" customWidth="1"/>
    <col min="12294" max="12294" width="7.44140625" style="184" customWidth="1"/>
    <col min="12295" max="12295" width="7.33203125" style="184" customWidth="1"/>
    <col min="12296" max="12296" width="17.109375" style="184" customWidth="1"/>
    <col min="12297" max="12544" width="8.88671875" style="184"/>
    <col min="12545" max="12545" width="27.6640625" style="184" customWidth="1"/>
    <col min="12546" max="12546" width="8.88671875" style="184"/>
    <col min="12547" max="12548" width="7.6640625" style="184" customWidth="1"/>
    <col min="12549" max="12549" width="11.6640625" style="184" customWidth="1"/>
    <col min="12550" max="12550" width="7.44140625" style="184" customWidth="1"/>
    <col min="12551" max="12551" width="7.33203125" style="184" customWidth="1"/>
    <col min="12552" max="12552" width="17.109375" style="184" customWidth="1"/>
    <col min="12553" max="12800" width="8.88671875" style="184"/>
    <col min="12801" max="12801" width="27.6640625" style="184" customWidth="1"/>
    <col min="12802" max="12802" width="8.88671875" style="184"/>
    <col min="12803" max="12804" width="7.6640625" style="184" customWidth="1"/>
    <col min="12805" max="12805" width="11.6640625" style="184" customWidth="1"/>
    <col min="12806" max="12806" width="7.44140625" style="184" customWidth="1"/>
    <col min="12807" max="12807" width="7.33203125" style="184" customWidth="1"/>
    <col min="12808" max="12808" width="17.109375" style="184" customWidth="1"/>
    <col min="12809" max="13056" width="8.88671875" style="184"/>
    <col min="13057" max="13057" width="27.6640625" style="184" customWidth="1"/>
    <col min="13058" max="13058" width="8.88671875" style="184"/>
    <col min="13059" max="13060" width="7.6640625" style="184" customWidth="1"/>
    <col min="13061" max="13061" width="11.6640625" style="184" customWidth="1"/>
    <col min="13062" max="13062" width="7.44140625" style="184" customWidth="1"/>
    <col min="13063" max="13063" width="7.33203125" style="184" customWidth="1"/>
    <col min="13064" max="13064" width="17.109375" style="184" customWidth="1"/>
    <col min="13065" max="13312" width="8.88671875" style="184"/>
    <col min="13313" max="13313" width="27.6640625" style="184" customWidth="1"/>
    <col min="13314" max="13314" width="8.88671875" style="184"/>
    <col min="13315" max="13316" width="7.6640625" style="184" customWidth="1"/>
    <col min="13317" max="13317" width="11.6640625" style="184" customWidth="1"/>
    <col min="13318" max="13318" width="7.44140625" style="184" customWidth="1"/>
    <col min="13319" max="13319" width="7.33203125" style="184" customWidth="1"/>
    <col min="13320" max="13320" width="17.109375" style="184" customWidth="1"/>
    <col min="13321" max="13568" width="8.88671875" style="184"/>
    <col min="13569" max="13569" width="27.6640625" style="184" customWidth="1"/>
    <col min="13570" max="13570" width="8.88671875" style="184"/>
    <col min="13571" max="13572" width="7.6640625" style="184" customWidth="1"/>
    <col min="13573" max="13573" width="11.6640625" style="184" customWidth="1"/>
    <col min="13574" max="13574" width="7.44140625" style="184" customWidth="1"/>
    <col min="13575" max="13575" width="7.33203125" style="184" customWidth="1"/>
    <col min="13576" max="13576" width="17.109375" style="184" customWidth="1"/>
    <col min="13577" max="13824" width="8.88671875" style="184"/>
    <col min="13825" max="13825" width="27.6640625" style="184" customWidth="1"/>
    <col min="13826" max="13826" width="8.88671875" style="184"/>
    <col min="13827" max="13828" width="7.6640625" style="184" customWidth="1"/>
    <col min="13829" max="13829" width="11.6640625" style="184" customWidth="1"/>
    <col min="13830" max="13830" width="7.44140625" style="184" customWidth="1"/>
    <col min="13831" max="13831" width="7.33203125" style="184" customWidth="1"/>
    <col min="13832" max="13832" width="17.109375" style="184" customWidth="1"/>
    <col min="13833" max="14080" width="8.88671875" style="184"/>
    <col min="14081" max="14081" width="27.6640625" style="184" customWidth="1"/>
    <col min="14082" max="14082" width="8.88671875" style="184"/>
    <col min="14083" max="14084" width="7.6640625" style="184" customWidth="1"/>
    <col min="14085" max="14085" width="11.6640625" style="184" customWidth="1"/>
    <col min="14086" max="14086" width="7.44140625" style="184" customWidth="1"/>
    <col min="14087" max="14087" width="7.33203125" style="184" customWidth="1"/>
    <col min="14088" max="14088" width="17.109375" style="184" customWidth="1"/>
    <col min="14089" max="14336" width="8.88671875" style="184"/>
    <col min="14337" max="14337" width="27.6640625" style="184" customWidth="1"/>
    <col min="14338" max="14338" width="8.88671875" style="184"/>
    <col min="14339" max="14340" width="7.6640625" style="184" customWidth="1"/>
    <col min="14341" max="14341" width="11.6640625" style="184" customWidth="1"/>
    <col min="14342" max="14342" width="7.44140625" style="184" customWidth="1"/>
    <col min="14343" max="14343" width="7.33203125" style="184" customWidth="1"/>
    <col min="14344" max="14344" width="17.109375" style="184" customWidth="1"/>
    <col min="14345" max="14592" width="8.88671875" style="184"/>
    <col min="14593" max="14593" width="27.6640625" style="184" customWidth="1"/>
    <col min="14594" max="14594" width="8.88671875" style="184"/>
    <col min="14595" max="14596" width="7.6640625" style="184" customWidth="1"/>
    <col min="14597" max="14597" width="11.6640625" style="184" customWidth="1"/>
    <col min="14598" max="14598" width="7.44140625" style="184" customWidth="1"/>
    <col min="14599" max="14599" width="7.33203125" style="184" customWidth="1"/>
    <col min="14600" max="14600" width="17.109375" style="184" customWidth="1"/>
    <col min="14601" max="14848" width="8.88671875" style="184"/>
    <col min="14849" max="14849" width="27.6640625" style="184" customWidth="1"/>
    <col min="14850" max="14850" width="8.88671875" style="184"/>
    <col min="14851" max="14852" width="7.6640625" style="184" customWidth="1"/>
    <col min="14853" max="14853" width="11.6640625" style="184" customWidth="1"/>
    <col min="14854" max="14854" width="7.44140625" style="184" customWidth="1"/>
    <col min="14855" max="14855" width="7.33203125" style="184" customWidth="1"/>
    <col min="14856" max="14856" width="17.109375" style="184" customWidth="1"/>
    <col min="14857" max="15104" width="8.88671875" style="184"/>
    <col min="15105" max="15105" width="27.6640625" style="184" customWidth="1"/>
    <col min="15106" max="15106" width="8.88671875" style="184"/>
    <col min="15107" max="15108" width="7.6640625" style="184" customWidth="1"/>
    <col min="15109" max="15109" width="11.6640625" style="184" customWidth="1"/>
    <col min="15110" max="15110" width="7.44140625" style="184" customWidth="1"/>
    <col min="15111" max="15111" width="7.33203125" style="184" customWidth="1"/>
    <col min="15112" max="15112" width="17.109375" style="184" customWidth="1"/>
    <col min="15113" max="15360" width="8.88671875" style="184"/>
    <col min="15361" max="15361" width="27.6640625" style="184" customWidth="1"/>
    <col min="15362" max="15362" width="8.88671875" style="184"/>
    <col min="15363" max="15364" width="7.6640625" style="184" customWidth="1"/>
    <col min="15365" max="15365" width="11.6640625" style="184" customWidth="1"/>
    <col min="15366" max="15366" width="7.44140625" style="184" customWidth="1"/>
    <col min="15367" max="15367" width="7.33203125" style="184" customWidth="1"/>
    <col min="15368" max="15368" width="17.109375" style="184" customWidth="1"/>
    <col min="15369" max="15616" width="8.88671875" style="184"/>
    <col min="15617" max="15617" width="27.6640625" style="184" customWidth="1"/>
    <col min="15618" max="15618" width="8.88671875" style="184"/>
    <col min="15619" max="15620" width="7.6640625" style="184" customWidth="1"/>
    <col min="15621" max="15621" width="11.6640625" style="184" customWidth="1"/>
    <col min="15622" max="15622" width="7.44140625" style="184" customWidth="1"/>
    <col min="15623" max="15623" width="7.33203125" style="184" customWidth="1"/>
    <col min="15624" max="15624" width="17.109375" style="184" customWidth="1"/>
    <col min="15625" max="15872" width="8.88671875" style="184"/>
    <col min="15873" max="15873" width="27.6640625" style="184" customWidth="1"/>
    <col min="15874" max="15874" width="8.88671875" style="184"/>
    <col min="15875" max="15876" width="7.6640625" style="184" customWidth="1"/>
    <col min="15877" max="15877" width="11.6640625" style="184" customWidth="1"/>
    <col min="15878" max="15878" width="7.44140625" style="184" customWidth="1"/>
    <col min="15879" max="15879" width="7.33203125" style="184" customWidth="1"/>
    <col min="15880" max="15880" width="17.109375" style="184" customWidth="1"/>
    <col min="15881" max="16128" width="8.88671875" style="184"/>
    <col min="16129" max="16129" width="27.6640625" style="184" customWidth="1"/>
    <col min="16130" max="16130" width="8.88671875" style="184"/>
    <col min="16131" max="16132" width="7.6640625" style="184" customWidth="1"/>
    <col min="16133" max="16133" width="11.6640625" style="184" customWidth="1"/>
    <col min="16134" max="16134" width="7.44140625" style="184" customWidth="1"/>
    <col min="16135" max="16135" width="7.33203125" style="184" customWidth="1"/>
    <col min="16136" max="16136" width="17.109375" style="184" customWidth="1"/>
    <col min="16137" max="16384" width="8.88671875" style="184"/>
  </cols>
  <sheetData>
    <row r="1" spans="1:256" ht="13.8" x14ac:dyDescent="0.3">
      <c r="A1" s="120" t="s">
        <v>0</v>
      </c>
      <c r="B1" s="120"/>
      <c r="C1" s="120"/>
      <c r="D1" s="120"/>
      <c r="E1" s="120"/>
      <c r="F1" s="120"/>
      <c r="G1" s="120"/>
      <c r="H1" s="120"/>
    </row>
    <row r="2" spans="1:256" x14ac:dyDescent="0.3">
      <c r="A2" s="185" t="s">
        <v>1</v>
      </c>
      <c r="B2" s="186"/>
      <c r="C2" s="186"/>
      <c r="D2" s="186"/>
      <c r="E2" s="186"/>
      <c r="F2" s="186"/>
      <c r="G2" s="186"/>
      <c r="H2" s="187"/>
    </row>
    <row r="3" spans="1:256" s="144" customFormat="1" ht="10.5" customHeight="1" x14ac:dyDescent="0.2">
      <c r="A3" s="313" t="s">
        <v>247</v>
      </c>
      <c r="B3" s="313" t="s">
        <v>6</v>
      </c>
      <c r="C3" s="283" t="s">
        <v>248</v>
      </c>
      <c r="D3" s="283" t="s">
        <v>249</v>
      </c>
      <c r="E3" s="283" t="s">
        <v>250</v>
      </c>
      <c r="F3" s="314" t="s">
        <v>10</v>
      </c>
      <c r="G3" s="315" t="s">
        <v>4</v>
      </c>
      <c r="H3" s="283" t="s">
        <v>251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</row>
    <row r="4" spans="1:256" x14ac:dyDescent="0.3">
      <c r="A4" s="193" t="s">
        <v>239</v>
      </c>
      <c r="B4" s="194"/>
      <c r="C4" s="195"/>
      <c r="D4" s="195"/>
      <c r="E4" s="195"/>
      <c r="F4" s="195"/>
      <c r="G4" s="195"/>
      <c r="H4" s="306"/>
    </row>
    <row r="5" spans="1:256" customFormat="1" ht="14.4" x14ac:dyDescent="0.3">
      <c r="A5" s="202" t="s">
        <v>93</v>
      </c>
      <c r="B5" s="298">
        <v>250</v>
      </c>
      <c r="C5" s="204">
        <v>16.91</v>
      </c>
      <c r="D5" s="204">
        <v>19.899999999999999</v>
      </c>
      <c r="E5" s="204">
        <v>42.64</v>
      </c>
      <c r="F5" s="204">
        <v>418</v>
      </c>
      <c r="G5" s="226" t="s">
        <v>323</v>
      </c>
      <c r="H5" s="202" t="s">
        <v>95</v>
      </c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2"/>
      <c r="CD5" s="192"/>
      <c r="CE5" s="192"/>
      <c r="CF5" s="192"/>
      <c r="CG5" s="192"/>
      <c r="CH5" s="192"/>
      <c r="CI5" s="192"/>
      <c r="CJ5" s="192"/>
      <c r="CK5" s="192"/>
      <c r="CL5" s="192"/>
      <c r="CM5" s="192"/>
      <c r="CN5" s="192"/>
      <c r="CO5" s="192"/>
      <c r="CP5" s="192"/>
      <c r="CQ5" s="192"/>
      <c r="CR5" s="192"/>
      <c r="CS5" s="192"/>
      <c r="CT5" s="192"/>
      <c r="CU5" s="192"/>
      <c r="CV5" s="192"/>
      <c r="CW5" s="192"/>
      <c r="CX5" s="192"/>
      <c r="CY5" s="192"/>
      <c r="CZ5" s="192"/>
      <c r="DA5" s="192"/>
      <c r="DB5" s="192"/>
      <c r="DC5" s="192"/>
      <c r="DD5" s="192"/>
      <c r="DE5" s="192"/>
      <c r="DF5" s="192"/>
      <c r="DG5" s="192"/>
      <c r="DH5" s="192"/>
      <c r="DI5" s="192"/>
      <c r="DJ5" s="192"/>
      <c r="DK5" s="192"/>
      <c r="DL5" s="192"/>
      <c r="DM5" s="192"/>
      <c r="DN5" s="192"/>
      <c r="DO5" s="192"/>
      <c r="DP5" s="192"/>
      <c r="DQ5" s="192"/>
      <c r="DR5" s="192"/>
      <c r="DS5" s="192"/>
      <c r="DT5" s="192"/>
      <c r="DU5" s="192"/>
      <c r="DV5" s="192"/>
      <c r="DW5" s="192"/>
      <c r="DX5" s="192"/>
      <c r="DY5" s="192"/>
      <c r="DZ5" s="192"/>
      <c r="EA5" s="192"/>
      <c r="EB5" s="192"/>
      <c r="EC5" s="192"/>
      <c r="ED5" s="192"/>
      <c r="EE5" s="192"/>
      <c r="EF5" s="192"/>
      <c r="EG5" s="192"/>
      <c r="EH5" s="192"/>
      <c r="EI5" s="192"/>
      <c r="EJ5" s="192"/>
      <c r="EK5" s="192"/>
      <c r="EL5" s="192"/>
      <c r="EM5" s="192"/>
      <c r="EN5" s="192"/>
      <c r="EO5" s="192"/>
      <c r="EP5" s="192"/>
      <c r="EQ5" s="192"/>
      <c r="ER5" s="192"/>
      <c r="ES5" s="192"/>
      <c r="ET5" s="192"/>
      <c r="EU5" s="192"/>
      <c r="EV5" s="192"/>
      <c r="EW5" s="192"/>
      <c r="EX5" s="192"/>
      <c r="EY5" s="192"/>
      <c r="EZ5" s="192"/>
      <c r="FA5" s="192"/>
      <c r="FB5" s="192"/>
      <c r="FC5" s="192"/>
      <c r="FD5" s="192"/>
      <c r="FE5" s="192"/>
      <c r="FF5" s="192"/>
      <c r="FG5" s="192"/>
      <c r="FH5" s="192"/>
      <c r="FI5" s="192"/>
      <c r="FJ5" s="192"/>
      <c r="FK5" s="192"/>
      <c r="FL5" s="192"/>
      <c r="FM5" s="192"/>
      <c r="FN5" s="192"/>
      <c r="FO5" s="192"/>
      <c r="FP5" s="192"/>
      <c r="FQ5" s="192"/>
      <c r="FR5" s="192"/>
      <c r="FS5" s="192"/>
      <c r="FT5" s="192"/>
      <c r="FU5" s="192"/>
      <c r="FV5" s="192"/>
      <c r="FW5" s="192"/>
      <c r="FX5" s="192"/>
      <c r="FY5" s="192"/>
      <c r="FZ5" s="192"/>
      <c r="GA5" s="192"/>
      <c r="GB5" s="192"/>
      <c r="GC5" s="192"/>
      <c r="GD5" s="192"/>
      <c r="GE5" s="192"/>
      <c r="GF5" s="192"/>
      <c r="GG5" s="192"/>
      <c r="GH5" s="192"/>
      <c r="GI5" s="192"/>
      <c r="GJ5" s="192"/>
      <c r="GK5" s="192"/>
      <c r="GL5" s="192"/>
      <c r="GM5" s="192"/>
      <c r="GN5" s="192"/>
      <c r="GO5" s="192"/>
      <c r="GP5" s="192"/>
      <c r="GQ5" s="192"/>
      <c r="GR5" s="192"/>
      <c r="GS5" s="192"/>
      <c r="GT5" s="192"/>
      <c r="GU5" s="192"/>
      <c r="GV5" s="192"/>
      <c r="GW5" s="192"/>
      <c r="GX5" s="192"/>
      <c r="GY5" s="192"/>
      <c r="GZ5" s="192"/>
      <c r="HA5" s="192"/>
      <c r="HB5" s="192"/>
      <c r="HC5" s="192"/>
      <c r="HD5" s="192"/>
      <c r="HE5" s="192"/>
      <c r="HF5" s="192"/>
      <c r="HG5" s="192"/>
      <c r="HH5" s="192"/>
      <c r="HI5" s="192"/>
      <c r="HJ5" s="192"/>
      <c r="HK5" s="192"/>
      <c r="HL5" s="192"/>
      <c r="HM5" s="192"/>
      <c r="HN5" s="192"/>
      <c r="HO5" s="192"/>
      <c r="HP5" s="192"/>
      <c r="HQ5" s="192"/>
      <c r="HR5" s="192"/>
      <c r="HS5" s="192"/>
      <c r="HT5" s="192"/>
      <c r="HU5" s="192"/>
      <c r="HV5" s="192"/>
      <c r="HW5" s="192"/>
      <c r="HX5" s="192"/>
      <c r="HY5" s="192"/>
      <c r="HZ5" s="192"/>
      <c r="IA5" s="192"/>
      <c r="IB5" s="192"/>
      <c r="IC5" s="192"/>
      <c r="ID5" s="192"/>
      <c r="IE5" s="192"/>
      <c r="IF5" s="192"/>
      <c r="IG5" s="192"/>
      <c r="IH5" s="192"/>
      <c r="II5" s="192"/>
      <c r="IJ5" s="192"/>
      <c r="IK5" s="192"/>
      <c r="IL5" s="192"/>
      <c r="IM5" s="192"/>
      <c r="IN5" s="192"/>
      <c r="IO5" s="192"/>
      <c r="IP5" s="192"/>
      <c r="IQ5" s="192"/>
      <c r="IR5" s="192"/>
      <c r="IS5" s="192"/>
      <c r="IT5" s="192"/>
      <c r="IU5" s="192"/>
      <c r="IV5" s="192"/>
    </row>
    <row r="6" spans="1:256" x14ac:dyDescent="0.25">
      <c r="A6" s="307" t="s">
        <v>21</v>
      </c>
      <c r="B6" s="258">
        <v>215</v>
      </c>
      <c r="C6" s="288">
        <v>7.0000000000000007E-2</v>
      </c>
      <c r="D6" s="288">
        <v>0.02</v>
      </c>
      <c r="E6" s="288">
        <v>15</v>
      </c>
      <c r="F6" s="288">
        <v>60</v>
      </c>
      <c r="G6" s="258" t="s">
        <v>22</v>
      </c>
      <c r="H6" s="225" t="s">
        <v>23</v>
      </c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192"/>
      <c r="DN6" s="192"/>
      <c r="DO6" s="192"/>
      <c r="DP6" s="192"/>
      <c r="DQ6" s="192"/>
      <c r="DR6" s="192"/>
      <c r="DS6" s="192"/>
      <c r="DT6" s="192"/>
      <c r="DU6" s="192"/>
      <c r="DV6" s="192"/>
      <c r="DW6" s="192"/>
      <c r="DX6" s="192"/>
      <c r="DY6" s="192"/>
      <c r="DZ6" s="192"/>
      <c r="EA6" s="192"/>
      <c r="EB6" s="192"/>
      <c r="EC6" s="192"/>
      <c r="ED6" s="192"/>
      <c r="EE6" s="192"/>
      <c r="EF6" s="192"/>
      <c r="EG6" s="192"/>
      <c r="EH6" s="192"/>
      <c r="EI6" s="192"/>
      <c r="EJ6" s="192"/>
      <c r="EK6" s="192"/>
      <c r="EL6" s="192"/>
      <c r="EM6" s="192"/>
      <c r="EN6" s="192"/>
      <c r="EO6" s="192"/>
      <c r="EP6" s="192"/>
      <c r="EQ6" s="192"/>
      <c r="ER6" s="192"/>
      <c r="ES6" s="192"/>
      <c r="ET6" s="192"/>
      <c r="EU6" s="192"/>
      <c r="EV6" s="192"/>
      <c r="EW6" s="192"/>
      <c r="EX6" s="192"/>
      <c r="EY6" s="192"/>
      <c r="EZ6" s="192"/>
      <c r="FA6" s="192"/>
      <c r="FB6" s="192"/>
      <c r="FC6" s="192"/>
      <c r="FD6" s="192"/>
      <c r="FE6" s="192"/>
      <c r="FF6" s="192"/>
      <c r="FG6" s="192"/>
      <c r="FH6" s="192"/>
      <c r="FI6" s="192"/>
      <c r="FJ6" s="192"/>
      <c r="FK6" s="192"/>
      <c r="FL6" s="192"/>
      <c r="FM6" s="192"/>
      <c r="FN6" s="192"/>
      <c r="FO6" s="192"/>
      <c r="FP6" s="192"/>
      <c r="FQ6" s="192"/>
      <c r="FR6" s="192"/>
      <c r="FS6" s="192"/>
      <c r="FT6" s="192"/>
      <c r="FU6" s="192"/>
      <c r="FV6" s="192"/>
      <c r="FW6" s="192"/>
      <c r="FX6" s="192"/>
      <c r="FY6" s="192"/>
      <c r="FZ6" s="192"/>
      <c r="GA6" s="192"/>
      <c r="GB6" s="192"/>
      <c r="GC6" s="192"/>
      <c r="GD6" s="192"/>
      <c r="GE6" s="192"/>
      <c r="GF6" s="192"/>
      <c r="GG6" s="192"/>
      <c r="GH6" s="192"/>
      <c r="GI6" s="192"/>
      <c r="GJ6" s="192"/>
      <c r="GK6" s="192"/>
      <c r="GL6" s="192"/>
      <c r="GM6" s="192"/>
      <c r="GN6" s="192"/>
      <c r="GO6" s="192"/>
      <c r="GP6" s="192"/>
      <c r="GQ6" s="192"/>
      <c r="GR6" s="192"/>
      <c r="GS6" s="192"/>
      <c r="GT6" s="192"/>
      <c r="GU6" s="192"/>
      <c r="GV6" s="192"/>
      <c r="GW6" s="192"/>
      <c r="GX6" s="192"/>
      <c r="GY6" s="192"/>
      <c r="GZ6" s="192"/>
      <c r="HA6" s="192"/>
      <c r="HB6" s="192"/>
      <c r="HC6" s="192"/>
      <c r="HD6" s="192"/>
      <c r="HE6" s="192"/>
      <c r="HF6" s="192"/>
      <c r="HG6" s="192"/>
      <c r="HH6" s="192"/>
      <c r="HI6" s="192"/>
      <c r="HJ6" s="192"/>
      <c r="HK6" s="192"/>
      <c r="HL6" s="192"/>
      <c r="HM6" s="192"/>
      <c r="HN6" s="192"/>
      <c r="HO6" s="192"/>
      <c r="HP6" s="192"/>
      <c r="HQ6" s="192"/>
      <c r="HR6" s="192"/>
      <c r="HS6" s="192"/>
      <c r="HT6" s="192"/>
      <c r="HU6" s="192"/>
      <c r="HV6" s="192"/>
      <c r="HW6" s="192"/>
      <c r="HX6" s="192"/>
      <c r="HY6" s="192"/>
      <c r="HZ6" s="192"/>
      <c r="IA6" s="192"/>
      <c r="IB6" s="192"/>
      <c r="IC6" s="192"/>
      <c r="ID6" s="192"/>
      <c r="IE6" s="192"/>
      <c r="IF6" s="192"/>
      <c r="IG6" s="192"/>
      <c r="IH6" s="192"/>
      <c r="II6" s="192"/>
      <c r="IJ6" s="192"/>
      <c r="IK6" s="192"/>
      <c r="IL6" s="192"/>
      <c r="IM6" s="192"/>
      <c r="IN6" s="192"/>
      <c r="IO6" s="192"/>
      <c r="IP6" s="192"/>
      <c r="IQ6" s="192"/>
      <c r="IR6" s="192"/>
      <c r="IS6" s="192"/>
      <c r="IT6" s="192"/>
      <c r="IU6" s="192"/>
    </row>
    <row r="7" spans="1:256" x14ac:dyDescent="0.3">
      <c r="A7" s="215" t="s">
        <v>45</v>
      </c>
      <c r="B7" s="289">
        <v>20</v>
      </c>
      <c r="C7" s="271">
        <v>1.3</v>
      </c>
      <c r="D7" s="271">
        <v>0.2</v>
      </c>
      <c r="E7" s="271">
        <v>8.6</v>
      </c>
      <c r="F7" s="271">
        <v>43</v>
      </c>
      <c r="G7" s="265" t="s">
        <v>46</v>
      </c>
      <c r="H7" s="208" t="s">
        <v>47</v>
      </c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  <c r="BG7" s="285"/>
      <c r="BH7" s="285"/>
      <c r="BI7" s="285"/>
      <c r="BJ7" s="285"/>
      <c r="BK7" s="285"/>
      <c r="BL7" s="285"/>
      <c r="BM7" s="285"/>
      <c r="BN7" s="285"/>
      <c r="BO7" s="285"/>
      <c r="BP7" s="285"/>
      <c r="BQ7" s="285"/>
      <c r="BR7" s="285"/>
      <c r="BS7" s="285"/>
      <c r="BT7" s="285"/>
      <c r="BU7" s="285"/>
      <c r="BV7" s="285"/>
      <c r="BW7" s="285"/>
      <c r="BX7" s="285"/>
      <c r="BY7" s="285"/>
      <c r="BZ7" s="285"/>
      <c r="CA7" s="285"/>
      <c r="CB7" s="285"/>
      <c r="CC7" s="285"/>
      <c r="CD7" s="285"/>
      <c r="CE7" s="285"/>
      <c r="CF7" s="285"/>
      <c r="CG7" s="285"/>
      <c r="CH7" s="285"/>
      <c r="CI7" s="285"/>
      <c r="CJ7" s="285"/>
      <c r="CK7" s="285"/>
      <c r="CL7" s="285"/>
      <c r="CM7" s="285"/>
      <c r="CN7" s="285"/>
      <c r="CO7" s="285"/>
      <c r="CP7" s="285"/>
      <c r="CQ7" s="285"/>
      <c r="CR7" s="285"/>
      <c r="CS7" s="285"/>
      <c r="CT7" s="285"/>
      <c r="CU7" s="285"/>
      <c r="CV7" s="285"/>
      <c r="CW7" s="285"/>
      <c r="CX7" s="285"/>
      <c r="CY7" s="285"/>
      <c r="CZ7" s="285"/>
      <c r="DA7" s="285"/>
      <c r="DB7" s="285"/>
      <c r="DC7" s="285"/>
      <c r="DD7" s="285"/>
      <c r="DE7" s="285"/>
      <c r="DF7" s="285"/>
      <c r="DG7" s="285"/>
      <c r="DH7" s="285"/>
      <c r="DI7" s="285"/>
      <c r="DJ7" s="285"/>
      <c r="DK7" s="285"/>
      <c r="DL7" s="285"/>
      <c r="DM7" s="285"/>
      <c r="DN7" s="285"/>
      <c r="DO7" s="285"/>
      <c r="DP7" s="285"/>
      <c r="DQ7" s="285"/>
      <c r="DR7" s="285"/>
      <c r="DS7" s="285"/>
      <c r="DT7" s="285"/>
      <c r="DU7" s="285"/>
      <c r="DV7" s="285"/>
      <c r="DW7" s="285"/>
      <c r="DX7" s="285"/>
      <c r="DY7" s="285"/>
      <c r="DZ7" s="285"/>
      <c r="EA7" s="285"/>
      <c r="EB7" s="285"/>
      <c r="EC7" s="285"/>
      <c r="ED7" s="285"/>
      <c r="EE7" s="285"/>
      <c r="EF7" s="285"/>
      <c r="EG7" s="285"/>
      <c r="EH7" s="285"/>
      <c r="EI7" s="285"/>
      <c r="EJ7" s="285"/>
      <c r="EK7" s="285"/>
      <c r="EL7" s="285"/>
      <c r="EM7" s="285"/>
      <c r="EN7" s="285"/>
      <c r="EO7" s="285"/>
      <c r="EP7" s="285"/>
      <c r="EQ7" s="285"/>
      <c r="ER7" s="285"/>
      <c r="ES7" s="285"/>
      <c r="ET7" s="285"/>
      <c r="EU7" s="285"/>
      <c r="EV7" s="285"/>
      <c r="EW7" s="285"/>
      <c r="EX7" s="285"/>
      <c r="EY7" s="285"/>
      <c r="EZ7" s="285"/>
      <c r="FA7" s="285"/>
      <c r="FB7" s="285"/>
      <c r="FC7" s="285"/>
      <c r="FD7" s="285"/>
      <c r="FE7" s="285"/>
      <c r="FF7" s="285"/>
      <c r="FG7" s="285"/>
      <c r="FH7" s="285"/>
      <c r="FI7" s="285"/>
      <c r="FJ7" s="285"/>
      <c r="FK7" s="285"/>
      <c r="FL7" s="285"/>
      <c r="FM7" s="285"/>
      <c r="FN7" s="285"/>
      <c r="FO7" s="285"/>
      <c r="FP7" s="285"/>
      <c r="FQ7" s="285"/>
      <c r="FR7" s="285"/>
      <c r="FS7" s="285"/>
      <c r="FT7" s="285"/>
      <c r="FU7" s="285"/>
      <c r="FV7" s="285"/>
      <c r="FW7" s="285"/>
      <c r="FX7" s="285"/>
      <c r="FY7" s="285"/>
      <c r="FZ7" s="285"/>
      <c r="GA7" s="285"/>
      <c r="GB7" s="285"/>
      <c r="GC7" s="285"/>
      <c r="GD7" s="285"/>
      <c r="GE7" s="285"/>
      <c r="GF7" s="285"/>
      <c r="GG7" s="285"/>
      <c r="GH7" s="285"/>
      <c r="GI7" s="285"/>
      <c r="GJ7" s="285"/>
      <c r="GK7" s="285"/>
      <c r="GL7" s="285"/>
      <c r="GM7" s="285"/>
      <c r="GN7" s="285"/>
      <c r="GO7" s="285"/>
      <c r="GP7" s="285"/>
      <c r="GQ7" s="285"/>
      <c r="GR7" s="285"/>
      <c r="GS7" s="285"/>
      <c r="GT7" s="285"/>
      <c r="GU7" s="285"/>
      <c r="GV7" s="285"/>
      <c r="GW7" s="285"/>
      <c r="GX7" s="285"/>
      <c r="GY7" s="285"/>
      <c r="GZ7" s="285"/>
      <c r="HA7" s="285"/>
      <c r="HB7" s="285"/>
      <c r="HC7" s="285"/>
      <c r="HD7" s="285"/>
      <c r="HE7" s="285"/>
      <c r="HF7" s="285"/>
      <c r="HG7" s="285"/>
      <c r="HH7" s="285"/>
      <c r="HI7" s="285"/>
      <c r="HJ7" s="285"/>
      <c r="HK7" s="285"/>
      <c r="HL7" s="285"/>
      <c r="HM7" s="285"/>
      <c r="HN7" s="285"/>
      <c r="HO7" s="285"/>
      <c r="HP7" s="285"/>
      <c r="HQ7" s="285"/>
      <c r="HR7" s="285"/>
      <c r="HS7" s="285"/>
      <c r="HT7" s="285"/>
      <c r="HU7" s="285"/>
      <c r="HV7" s="285"/>
      <c r="HW7" s="285"/>
      <c r="HX7" s="285"/>
      <c r="HY7" s="285"/>
      <c r="HZ7" s="285"/>
      <c r="IA7" s="285"/>
      <c r="IB7" s="285"/>
      <c r="IC7" s="285"/>
      <c r="ID7" s="285"/>
      <c r="IE7" s="285"/>
      <c r="IF7" s="285"/>
      <c r="IG7" s="285"/>
      <c r="IH7" s="285"/>
      <c r="II7" s="285"/>
      <c r="IJ7" s="285"/>
      <c r="IK7" s="285"/>
      <c r="IL7" s="285"/>
      <c r="IM7" s="285"/>
      <c r="IN7" s="285"/>
      <c r="IO7" s="285"/>
      <c r="IP7" s="285"/>
      <c r="IQ7" s="285"/>
      <c r="IR7" s="285"/>
      <c r="IS7" s="285"/>
      <c r="IT7" s="285"/>
      <c r="IU7" s="285"/>
    </row>
    <row r="8" spans="1:256" x14ac:dyDescent="0.3">
      <c r="A8" s="218" t="s">
        <v>25</v>
      </c>
      <c r="B8" s="188">
        <f>SUM(B5:B7)</f>
        <v>485</v>
      </c>
      <c r="C8" s="290">
        <f>SUM(C5:C7)</f>
        <v>18.28</v>
      </c>
      <c r="D8" s="290">
        <f>SUM(D5:D7)</f>
        <v>20.119999999999997</v>
      </c>
      <c r="E8" s="290">
        <f>SUM(E5:E7)</f>
        <v>66.239999999999995</v>
      </c>
      <c r="F8" s="290">
        <f>SUM(F5:F7)</f>
        <v>521</v>
      </c>
      <c r="G8" s="290"/>
      <c r="H8" s="290"/>
    </row>
    <row r="9" spans="1:256" x14ac:dyDescent="0.3">
      <c r="A9" s="185" t="s">
        <v>50</v>
      </c>
      <c r="B9" s="186"/>
      <c r="C9" s="186"/>
      <c r="D9" s="186"/>
      <c r="E9" s="186"/>
      <c r="F9" s="186"/>
      <c r="G9" s="186"/>
      <c r="H9" s="187"/>
      <c r="L9" s="222"/>
    </row>
    <row r="10" spans="1:256" s="144" customFormat="1" ht="10.5" customHeight="1" x14ac:dyDescent="0.2">
      <c r="A10" s="313" t="s">
        <v>247</v>
      </c>
      <c r="B10" s="313" t="s">
        <v>6</v>
      </c>
      <c r="C10" s="283" t="s">
        <v>248</v>
      </c>
      <c r="D10" s="283" t="s">
        <v>249</v>
      </c>
      <c r="E10" s="283" t="s">
        <v>250</v>
      </c>
      <c r="F10" s="314" t="s">
        <v>10</v>
      </c>
      <c r="G10" s="315" t="s">
        <v>4</v>
      </c>
      <c r="H10" s="283" t="s">
        <v>251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</row>
    <row r="11" spans="1:256" x14ac:dyDescent="0.3">
      <c r="A11" s="193" t="s">
        <v>239</v>
      </c>
      <c r="B11" s="194"/>
      <c r="C11" s="195"/>
      <c r="D11" s="195"/>
      <c r="E11" s="195"/>
      <c r="F11" s="195"/>
      <c r="G11" s="195"/>
      <c r="H11" s="306"/>
    </row>
    <row r="12" spans="1:256" ht="15" customHeight="1" x14ac:dyDescent="0.3">
      <c r="A12" s="208" t="s">
        <v>51</v>
      </c>
      <c r="B12" s="292">
        <v>200</v>
      </c>
      <c r="C12" s="292">
        <v>20.56</v>
      </c>
      <c r="D12" s="292">
        <v>18.16</v>
      </c>
      <c r="E12" s="292">
        <v>56.38</v>
      </c>
      <c r="F12" s="292">
        <v>481.5</v>
      </c>
      <c r="G12" s="226" t="s">
        <v>52</v>
      </c>
      <c r="H12" s="235" t="s">
        <v>53</v>
      </c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5"/>
      <c r="BI12" s="285"/>
      <c r="BJ12" s="285"/>
      <c r="BK12" s="285"/>
      <c r="BL12" s="285"/>
      <c r="BM12" s="285"/>
      <c r="BN12" s="285"/>
      <c r="BO12" s="285"/>
      <c r="BP12" s="285"/>
      <c r="BQ12" s="285"/>
      <c r="BR12" s="285"/>
      <c r="BS12" s="285"/>
      <c r="BT12" s="285"/>
      <c r="BU12" s="285"/>
      <c r="BV12" s="285"/>
      <c r="BW12" s="285"/>
      <c r="BX12" s="285"/>
      <c r="BY12" s="285"/>
      <c r="BZ12" s="285"/>
      <c r="CA12" s="285"/>
      <c r="CB12" s="285"/>
      <c r="CC12" s="285"/>
      <c r="CD12" s="285"/>
      <c r="CE12" s="285"/>
      <c r="CF12" s="285"/>
      <c r="CG12" s="285"/>
      <c r="CH12" s="285"/>
      <c r="CI12" s="285"/>
      <c r="CJ12" s="285"/>
      <c r="CK12" s="285"/>
      <c r="CL12" s="285"/>
      <c r="CM12" s="285"/>
      <c r="CN12" s="285"/>
      <c r="CO12" s="285"/>
      <c r="CP12" s="285"/>
      <c r="CQ12" s="285"/>
      <c r="CR12" s="285"/>
      <c r="CS12" s="285"/>
      <c r="CT12" s="285"/>
      <c r="CU12" s="285"/>
      <c r="CV12" s="285"/>
      <c r="CW12" s="285"/>
      <c r="CX12" s="285"/>
      <c r="CY12" s="285"/>
      <c r="CZ12" s="285"/>
      <c r="DA12" s="285"/>
      <c r="DB12" s="285"/>
      <c r="DC12" s="285"/>
      <c r="DD12" s="285"/>
      <c r="DE12" s="285"/>
      <c r="DF12" s="285"/>
      <c r="DG12" s="285"/>
      <c r="DH12" s="285"/>
      <c r="DI12" s="285"/>
      <c r="DJ12" s="285"/>
      <c r="DK12" s="285"/>
      <c r="DL12" s="285"/>
      <c r="DM12" s="285"/>
      <c r="DN12" s="285"/>
      <c r="DO12" s="285"/>
      <c r="DP12" s="285"/>
      <c r="DQ12" s="285"/>
      <c r="DR12" s="285"/>
      <c r="DS12" s="285"/>
      <c r="DT12" s="285"/>
      <c r="DU12" s="285"/>
      <c r="DV12" s="285"/>
      <c r="DW12" s="285"/>
      <c r="DX12" s="285"/>
      <c r="DY12" s="285"/>
      <c r="DZ12" s="285"/>
      <c r="EA12" s="285"/>
      <c r="EB12" s="285"/>
      <c r="EC12" s="285"/>
      <c r="ED12" s="285"/>
      <c r="EE12" s="285"/>
      <c r="EF12" s="285"/>
      <c r="EG12" s="285"/>
      <c r="EH12" s="285"/>
      <c r="EI12" s="285"/>
      <c r="EJ12" s="285"/>
      <c r="EK12" s="285"/>
      <c r="EL12" s="285"/>
      <c r="EM12" s="285"/>
      <c r="EN12" s="285"/>
      <c r="EO12" s="285"/>
      <c r="EP12" s="285"/>
      <c r="EQ12" s="285"/>
      <c r="ER12" s="285"/>
      <c r="ES12" s="285"/>
      <c r="ET12" s="285"/>
      <c r="EU12" s="285"/>
      <c r="EV12" s="285"/>
      <c r="EW12" s="285"/>
      <c r="EX12" s="285"/>
      <c r="EY12" s="285"/>
      <c r="EZ12" s="285"/>
      <c r="FA12" s="285"/>
      <c r="FB12" s="285"/>
      <c r="FC12" s="285"/>
      <c r="FD12" s="285"/>
      <c r="FE12" s="285"/>
      <c r="FF12" s="285"/>
      <c r="FG12" s="285"/>
      <c r="FH12" s="285"/>
      <c r="FI12" s="285"/>
      <c r="FJ12" s="285"/>
      <c r="FK12" s="285"/>
      <c r="FL12" s="285"/>
      <c r="FM12" s="285"/>
      <c r="FN12" s="285"/>
      <c r="FO12" s="285"/>
      <c r="FP12" s="285"/>
      <c r="FQ12" s="285"/>
      <c r="FR12" s="285"/>
      <c r="FS12" s="285"/>
      <c r="FT12" s="285"/>
      <c r="FU12" s="285"/>
      <c r="FV12" s="285"/>
      <c r="FW12" s="285"/>
      <c r="FX12" s="285"/>
      <c r="FY12" s="285"/>
      <c r="FZ12" s="285"/>
      <c r="GA12" s="285"/>
      <c r="GB12" s="285"/>
      <c r="GC12" s="285"/>
      <c r="GD12" s="285"/>
      <c r="GE12" s="285"/>
      <c r="GF12" s="285"/>
      <c r="GG12" s="285"/>
      <c r="GH12" s="285"/>
      <c r="GI12" s="285"/>
      <c r="GJ12" s="285"/>
      <c r="GK12" s="285"/>
      <c r="GL12" s="285"/>
      <c r="GM12" s="285"/>
      <c r="GN12" s="285"/>
      <c r="GO12" s="285"/>
      <c r="GP12" s="285"/>
      <c r="GQ12" s="285"/>
      <c r="GR12" s="285"/>
      <c r="GS12" s="285"/>
      <c r="GT12" s="285"/>
      <c r="GU12" s="285"/>
      <c r="GV12" s="285"/>
      <c r="GW12" s="285"/>
      <c r="GX12" s="285"/>
      <c r="GY12" s="285"/>
      <c r="GZ12" s="285"/>
      <c r="HA12" s="285"/>
      <c r="HB12" s="285"/>
      <c r="HC12" s="285"/>
      <c r="HD12" s="285"/>
      <c r="HE12" s="285"/>
      <c r="HF12" s="285"/>
      <c r="HG12" s="285"/>
      <c r="HH12" s="285"/>
      <c r="HI12" s="285"/>
      <c r="HJ12" s="285"/>
      <c r="HK12" s="285"/>
      <c r="HL12" s="285"/>
      <c r="HM12" s="285"/>
      <c r="HN12" s="285"/>
      <c r="HO12" s="285"/>
      <c r="HP12" s="285"/>
      <c r="HQ12" s="285"/>
      <c r="HR12" s="285"/>
      <c r="HS12" s="285"/>
      <c r="HT12" s="285"/>
      <c r="HU12" s="285"/>
      <c r="HV12" s="285"/>
      <c r="HW12" s="285"/>
      <c r="HX12" s="285"/>
      <c r="HY12" s="285"/>
      <c r="HZ12" s="285"/>
      <c r="IA12" s="285"/>
      <c r="IB12" s="285"/>
      <c r="IC12" s="285"/>
      <c r="ID12" s="285"/>
      <c r="IE12" s="285"/>
      <c r="IF12" s="285"/>
      <c r="IG12" s="285"/>
      <c r="IH12" s="285"/>
      <c r="II12" s="285"/>
      <c r="IJ12" s="285"/>
      <c r="IK12" s="285"/>
      <c r="IL12" s="285"/>
      <c r="IM12" s="285"/>
      <c r="IN12" s="285"/>
      <c r="IO12" s="285"/>
      <c r="IP12" s="285"/>
      <c r="IQ12" s="285"/>
      <c r="IR12" s="285"/>
      <c r="IS12" s="285"/>
      <c r="IT12" s="285"/>
      <c r="IU12" s="285"/>
      <c r="IV12" s="285"/>
    </row>
    <row r="13" spans="1:256" x14ac:dyDescent="0.25">
      <c r="A13" s="307" t="s">
        <v>21</v>
      </c>
      <c r="B13" s="258">
        <v>215</v>
      </c>
      <c r="C13" s="288">
        <v>7.0000000000000007E-2</v>
      </c>
      <c r="D13" s="288">
        <v>0.02</v>
      </c>
      <c r="E13" s="288">
        <v>15</v>
      </c>
      <c r="F13" s="288">
        <v>60</v>
      </c>
      <c r="G13" s="258" t="s">
        <v>22</v>
      </c>
      <c r="H13" s="225" t="s">
        <v>23</v>
      </c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/>
      <c r="ED13" s="192"/>
      <c r="EE13" s="192"/>
      <c r="EF13" s="192"/>
      <c r="EG13" s="192"/>
      <c r="EH13" s="192"/>
      <c r="EI13" s="192"/>
      <c r="EJ13" s="192"/>
      <c r="EK13" s="192"/>
      <c r="EL13" s="192"/>
      <c r="EM13" s="192"/>
      <c r="EN13" s="192"/>
      <c r="EO13" s="192"/>
      <c r="EP13" s="192"/>
      <c r="EQ13" s="192"/>
      <c r="ER13" s="192"/>
      <c r="ES13" s="192"/>
      <c r="ET13" s="192"/>
      <c r="EU13" s="192"/>
      <c r="EV13" s="192"/>
      <c r="EW13" s="192"/>
      <c r="EX13" s="192"/>
      <c r="EY13" s="192"/>
      <c r="EZ13" s="192"/>
      <c r="FA13" s="192"/>
      <c r="FB13" s="192"/>
      <c r="FC13" s="192"/>
      <c r="FD13" s="192"/>
      <c r="FE13" s="192"/>
      <c r="FF13" s="192"/>
      <c r="FG13" s="192"/>
      <c r="FH13" s="192"/>
      <c r="FI13" s="192"/>
      <c r="FJ13" s="192"/>
      <c r="FK13" s="192"/>
      <c r="FL13" s="192"/>
      <c r="FM13" s="192"/>
      <c r="FN13" s="192"/>
      <c r="FO13" s="192"/>
      <c r="FP13" s="192"/>
      <c r="FQ13" s="192"/>
      <c r="FR13" s="192"/>
      <c r="FS13" s="192"/>
      <c r="FT13" s="192"/>
      <c r="FU13" s="192"/>
      <c r="FV13" s="192"/>
      <c r="FW13" s="192"/>
      <c r="FX13" s="192"/>
      <c r="FY13" s="192"/>
      <c r="FZ13" s="192"/>
      <c r="GA13" s="192"/>
      <c r="GB13" s="192"/>
      <c r="GC13" s="192"/>
      <c r="GD13" s="192"/>
      <c r="GE13" s="192"/>
      <c r="GF13" s="192"/>
      <c r="GG13" s="192"/>
      <c r="GH13" s="192"/>
      <c r="GI13" s="192"/>
      <c r="GJ13" s="192"/>
      <c r="GK13" s="192"/>
      <c r="GL13" s="192"/>
      <c r="GM13" s="192"/>
      <c r="GN13" s="192"/>
      <c r="GO13" s="192"/>
      <c r="GP13" s="192"/>
      <c r="GQ13" s="192"/>
      <c r="GR13" s="192"/>
      <c r="GS13" s="192"/>
      <c r="GT13" s="192"/>
      <c r="GU13" s="192"/>
      <c r="GV13" s="192"/>
      <c r="GW13" s="192"/>
      <c r="GX13" s="192"/>
      <c r="GY13" s="192"/>
      <c r="GZ13" s="192"/>
      <c r="HA13" s="192"/>
      <c r="HB13" s="192"/>
      <c r="HC13" s="192"/>
      <c r="HD13" s="192"/>
      <c r="HE13" s="192"/>
      <c r="HF13" s="192"/>
      <c r="HG13" s="192"/>
      <c r="HH13" s="192"/>
      <c r="HI13" s="192"/>
      <c r="HJ13" s="192"/>
      <c r="HK13" s="192"/>
      <c r="HL13" s="192"/>
      <c r="HM13" s="192"/>
      <c r="HN13" s="192"/>
      <c r="HO13" s="192"/>
      <c r="HP13" s="192"/>
      <c r="HQ13" s="192"/>
      <c r="HR13" s="192"/>
      <c r="HS13" s="192"/>
      <c r="HT13" s="192"/>
      <c r="HU13" s="192"/>
      <c r="HV13" s="192"/>
      <c r="HW13" s="192"/>
      <c r="HX13" s="192"/>
      <c r="HY13" s="192"/>
      <c r="HZ13" s="192"/>
      <c r="IA13" s="192"/>
      <c r="IB13" s="192"/>
      <c r="IC13" s="192"/>
      <c r="ID13" s="192"/>
      <c r="IE13" s="192"/>
      <c r="IF13" s="192"/>
      <c r="IG13" s="192"/>
      <c r="IH13" s="192"/>
      <c r="II13" s="192"/>
      <c r="IJ13" s="192"/>
      <c r="IK13" s="192"/>
      <c r="IL13" s="192"/>
      <c r="IM13" s="192"/>
      <c r="IN13" s="192"/>
      <c r="IO13" s="192"/>
      <c r="IP13" s="192"/>
      <c r="IQ13" s="192"/>
      <c r="IR13" s="192"/>
      <c r="IS13" s="192"/>
      <c r="IT13" s="192"/>
      <c r="IU13" s="192"/>
    </row>
    <row r="14" spans="1:256" x14ac:dyDescent="0.3">
      <c r="A14" s="215" t="s">
        <v>48</v>
      </c>
      <c r="B14" s="216">
        <v>20</v>
      </c>
      <c r="C14" s="231">
        <v>1.6</v>
      </c>
      <c r="D14" s="231">
        <v>0.2</v>
      </c>
      <c r="E14" s="231">
        <v>10.199999999999999</v>
      </c>
      <c r="F14" s="231">
        <v>50</v>
      </c>
      <c r="G14" s="210" t="s">
        <v>46</v>
      </c>
      <c r="H14" s="217" t="s">
        <v>49</v>
      </c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  <c r="AW14" s="285"/>
      <c r="AX14" s="285"/>
      <c r="AY14" s="285"/>
      <c r="AZ14" s="285"/>
      <c r="BA14" s="285"/>
      <c r="BB14" s="285"/>
      <c r="BC14" s="285"/>
      <c r="BD14" s="285"/>
      <c r="BE14" s="285"/>
      <c r="BF14" s="285"/>
      <c r="BG14" s="285"/>
      <c r="BH14" s="285"/>
      <c r="BI14" s="285"/>
      <c r="BJ14" s="285"/>
      <c r="BK14" s="285"/>
      <c r="BL14" s="285"/>
      <c r="BM14" s="285"/>
      <c r="BN14" s="285"/>
      <c r="BO14" s="285"/>
      <c r="BP14" s="285"/>
      <c r="BQ14" s="285"/>
      <c r="BR14" s="285"/>
      <c r="BS14" s="285"/>
      <c r="BT14" s="285"/>
      <c r="BU14" s="285"/>
      <c r="BV14" s="285"/>
      <c r="BW14" s="285"/>
      <c r="BX14" s="285"/>
      <c r="BY14" s="285"/>
      <c r="BZ14" s="285"/>
      <c r="CA14" s="285"/>
      <c r="CB14" s="285"/>
      <c r="CC14" s="285"/>
      <c r="CD14" s="285"/>
      <c r="CE14" s="285"/>
      <c r="CF14" s="285"/>
      <c r="CG14" s="285"/>
      <c r="CH14" s="285"/>
      <c r="CI14" s="285"/>
      <c r="CJ14" s="285"/>
      <c r="CK14" s="285"/>
      <c r="CL14" s="285"/>
      <c r="CM14" s="285"/>
      <c r="CN14" s="285"/>
      <c r="CO14" s="285"/>
      <c r="CP14" s="285"/>
      <c r="CQ14" s="285"/>
      <c r="CR14" s="285"/>
      <c r="CS14" s="285"/>
      <c r="CT14" s="285"/>
      <c r="CU14" s="285"/>
      <c r="CV14" s="285"/>
      <c r="CW14" s="285"/>
      <c r="CX14" s="285"/>
      <c r="CY14" s="285"/>
      <c r="CZ14" s="285"/>
      <c r="DA14" s="285"/>
      <c r="DB14" s="285"/>
      <c r="DC14" s="285"/>
      <c r="DD14" s="285"/>
      <c r="DE14" s="285"/>
      <c r="DF14" s="285"/>
      <c r="DG14" s="285"/>
      <c r="DH14" s="285"/>
      <c r="DI14" s="285"/>
      <c r="DJ14" s="285"/>
      <c r="DK14" s="285"/>
      <c r="DL14" s="285"/>
      <c r="DM14" s="285"/>
      <c r="DN14" s="285"/>
      <c r="DO14" s="285"/>
      <c r="DP14" s="285"/>
      <c r="DQ14" s="285"/>
      <c r="DR14" s="285"/>
      <c r="DS14" s="285"/>
      <c r="DT14" s="285"/>
      <c r="DU14" s="285"/>
      <c r="DV14" s="285"/>
      <c r="DW14" s="285"/>
      <c r="DX14" s="285"/>
      <c r="DY14" s="285"/>
      <c r="DZ14" s="285"/>
      <c r="EA14" s="285"/>
      <c r="EB14" s="285"/>
      <c r="EC14" s="285"/>
      <c r="ED14" s="285"/>
      <c r="EE14" s="285"/>
      <c r="EF14" s="285"/>
      <c r="EG14" s="285"/>
      <c r="EH14" s="285"/>
      <c r="EI14" s="285"/>
      <c r="EJ14" s="285"/>
      <c r="EK14" s="285"/>
      <c r="EL14" s="285"/>
      <c r="EM14" s="285"/>
      <c r="EN14" s="285"/>
      <c r="EO14" s="285"/>
      <c r="EP14" s="285"/>
      <c r="EQ14" s="285"/>
      <c r="ER14" s="285"/>
      <c r="ES14" s="285"/>
      <c r="ET14" s="285"/>
      <c r="EU14" s="285"/>
      <c r="EV14" s="285"/>
      <c r="EW14" s="285"/>
      <c r="EX14" s="285"/>
      <c r="EY14" s="285"/>
      <c r="EZ14" s="285"/>
      <c r="FA14" s="285"/>
      <c r="FB14" s="285"/>
      <c r="FC14" s="285"/>
      <c r="FD14" s="285"/>
      <c r="FE14" s="285"/>
      <c r="FF14" s="285"/>
      <c r="FG14" s="285"/>
      <c r="FH14" s="285"/>
      <c r="FI14" s="285"/>
      <c r="FJ14" s="285"/>
      <c r="FK14" s="285"/>
      <c r="FL14" s="285"/>
      <c r="FM14" s="285"/>
      <c r="FN14" s="285"/>
      <c r="FO14" s="285"/>
      <c r="FP14" s="285"/>
      <c r="FQ14" s="285"/>
      <c r="FR14" s="285"/>
      <c r="FS14" s="285"/>
      <c r="FT14" s="285"/>
      <c r="FU14" s="285"/>
      <c r="FV14" s="285"/>
      <c r="FW14" s="285"/>
      <c r="FX14" s="285"/>
      <c r="FY14" s="285"/>
      <c r="FZ14" s="285"/>
      <c r="GA14" s="285"/>
      <c r="GB14" s="285"/>
      <c r="GC14" s="285"/>
      <c r="GD14" s="285"/>
      <c r="GE14" s="285"/>
      <c r="GF14" s="285"/>
      <c r="GG14" s="285"/>
      <c r="GH14" s="285"/>
      <c r="GI14" s="285"/>
      <c r="GJ14" s="285"/>
      <c r="GK14" s="285"/>
      <c r="GL14" s="285"/>
      <c r="GM14" s="285"/>
      <c r="GN14" s="285"/>
      <c r="GO14" s="285"/>
      <c r="GP14" s="285"/>
      <c r="GQ14" s="285"/>
      <c r="GR14" s="285"/>
      <c r="GS14" s="285"/>
      <c r="GT14" s="285"/>
      <c r="GU14" s="285"/>
      <c r="GV14" s="285"/>
      <c r="GW14" s="285"/>
      <c r="GX14" s="285"/>
      <c r="GY14" s="285"/>
      <c r="GZ14" s="285"/>
      <c r="HA14" s="285"/>
      <c r="HB14" s="285"/>
      <c r="HC14" s="285"/>
      <c r="HD14" s="285"/>
      <c r="HE14" s="285"/>
      <c r="HF14" s="285"/>
      <c r="HG14" s="285"/>
      <c r="HH14" s="285"/>
      <c r="HI14" s="285"/>
      <c r="HJ14" s="285"/>
      <c r="HK14" s="285"/>
      <c r="HL14" s="285"/>
      <c r="HM14" s="285"/>
      <c r="HN14" s="285"/>
      <c r="HO14" s="285"/>
      <c r="HP14" s="285"/>
      <c r="HQ14" s="285"/>
      <c r="HR14" s="285"/>
      <c r="HS14" s="285"/>
      <c r="HT14" s="285"/>
      <c r="HU14" s="285"/>
      <c r="HV14" s="285"/>
      <c r="HW14" s="285"/>
      <c r="HX14" s="285"/>
      <c r="HY14" s="285"/>
      <c r="HZ14" s="285"/>
      <c r="IA14" s="285"/>
      <c r="IB14" s="285"/>
      <c r="IC14" s="285"/>
      <c r="ID14" s="285"/>
      <c r="IE14" s="285"/>
      <c r="IF14" s="285"/>
      <c r="IG14" s="285"/>
      <c r="IH14" s="285"/>
      <c r="II14" s="285"/>
      <c r="IJ14" s="285"/>
      <c r="IK14" s="285"/>
      <c r="IL14" s="285"/>
      <c r="IM14" s="285"/>
      <c r="IN14" s="285"/>
      <c r="IO14" s="285"/>
      <c r="IP14" s="285"/>
      <c r="IQ14" s="285"/>
      <c r="IR14" s="285"/>
      <c r="IS14" s="285"/>
      <c r="IT14" s="285"/>
      <c r="IU14" s="285"/>
    </row>
    <row r="15" spans="1:256" x14ac:dyDescent="0.3">
      <c r="A15" s="218" t="s">
        <v>25</v>
      </c>
      <c r="B15" s="188">
        <f>SUM(B12:B14)</f>
        <v>435</v>
      </c>
      <c r="C15" s="290">
        <f>SUM(C12:C14)</f>
        <v>22.23</v>
      </c>
      <c r="D15" s="290">
        <f>SUM(D12:D14)</f>
        <v>18.38</v>
      </c>
      <c r="E15" s="290">
        <f>SUM(E12:E14)</f>
        <v>81.58</v>
      </c>
      <c r="F15" s="290">
        <f>SUM(F12:F14)</f>
        <v>591.5</v>
      </c>
      <c r="G15" s="290"/>
      <c r="H15" s="290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6"/>
      <c r="BC15" s="246"/>
      <c r="BD15" s="246"/>
      <c r="BE15" s="246"/>
      <c r="BF15" s="246"/>
      <c r="BG15" s="246"/>
      <c r="BH15" s="246"/>
      <c r="BI15" s="246"/>
      <c r="BJ15" s="246"/>
      <c r="BK15" s="246"/>
      <c r="BL15" s="246"/>
      <c r="BM15" s="246"/>
      <c r="BN15" s="246"/>
      <c r="BO15" s="246"/>
      <c r="BP15" s="246"/>
      <c r="BQ15" s="246"/>
      <c r="BR15" s="246"/>
      <c r="BS15" s="246"/>
      <c r="BT15" s="246"/>
      <c r="BU15" s="246"/>
      <c r="BV15" s="246"/>
      <c r="BW15" s="246"/>
      <c r="BX15" s="246"/>
      <c r="BY15" s="246"/>
      <c r="BZ15" s="246"/>
      <c r="CA15" s="246"/>
      <c r="CB15" s="246"/>
      <c r="CC15" s="246"/>
      <c r="CD15" s="246"/>
      <c r="CE15" s="246"/>
      <c r="CF15" s="246"/>
      <c r="CG15" s="246"/>
      <c r="CH15" s="246"/>
      <c r="CI15" s="246"/>
      <c r="CJ15" s="246"/>
      <c r="CK15" s="246"/>
      <c r="CL15" s="246"/>
      <c r="CM15" s="246"/>
      <c r="CN15" s="246"/>
      <c r="CO15" s="246"/>
      <c r="CP15" s="246"/>
      <c r="CQ15" s="246"/>
      <c r="CR15" s="246"/>
      <c r="CS15" s="246"/>
      <c r="CT15" s="246"/>
      <c r="CU15" s="246"/>
      <c r="CV15" s="246"/>
      <c r="CW15" s="246"/>
      <c r="CX15" s="246"/>
      <c r="CY15" s="246"/>
      <c r="CZ15" s="246"/>
      <c r="DA15" s="246"/>
      <c r="DB15" s="246"/>
      <c r="DC15" s="246"/>
      <c r="DD15" s="246"/>
      <c r="DE15" s="246"/>
      <c r="DF15" s="246"/>
      <c r="DG15" s="246"/>
      <c r="DH15" s="246"/>
      <c r="DI15" s="246"/>
      <c r="DJ15" s="246"/>
      <c r="DK15" s="246"/>
      <c r="DL15" s="246"/>
      <c r="DM15" s="246"/>
      <c r="DN15" s="246"/>
      <c r="DO15" s="246"/>
      <c r="DP15" s="246"/>
      <c r="DQ15" s="246"/>
      <c r="DR15" s="246"/>
      <c r="DS15" s="246"/>
      <c r="DT15" s="246"/>
      <c r="DU15" s="246"/>
      <c r="DV15" s="246"/>
      <c r="DW15" s="246"/>
      <c r="DX15" s="246"/>
      <c r="DY15" s="246"/>
      <c r="DZ15" s="246"/>
      <c r="EA15" s="246"/>
      <c r="EB15" s="246"/>
      <c r="EC15" s="246"/>
      <c r="ED15" s="246"/>
      <c r="EE15" s="246"/>
      <c r="EF15" s="246"/>
      <c r="EG15" s="246"/>
      <c r="EH15" s="246"/>
      <c r="EI15" s="246"/>
      <c r="EJ15" s="246"/>
      <c r="EK15" s="246"/>
      <c r="EL15" s="246"/>
      <c r="EM15" s="246"/>
      <c r="EN15" s="246"/>
      <c r="EO15" s="246"/>
      <c r="EP15" s="246"/>
      <c r="EQ15" s="246"/>
      <c r="ER15" s="246"/>
      <c r="ES15" s="246"/>
      <c r="ET15" s="246"/>
      <c r="EU15" s="246"/>
      <c r="EV15" s="246"/>
      <c r="EW15" s="246"/>
      <c r="EX15" s="246"/>
      <c r="EY15" s="246"/>
      <c r="EZ15" s="246"/>
      <c r="FA15" s="246"/>
      <c r="FB15" s="246"/>
      <c r="FC15" s="246"/>
      <c r="FD15" s="246"/>
      <c r="FE15" s="246"/>
      <c r="FF15" s="246"/>
      <c r="FG15" s="246"/>
      <c r="FH15" s="246"/>
      <c r="FI15" s="246"/>
      <c r="FJ15" s="246"/>
      <c r="FK15" s="246"/>
      <c r="FL15" s="246"/>
      <c r="FM15" s="246"/>
      <c r="FN15" s="246"/>
      <c r="FO15" s="246"/>
      <c r="FP15" s="246"/>
      <c r="FQ15" s="246"/>
      <c r="FR15" s="246"/>
      <c r="FS15" s="246"/>
      <c r="FT15" s="246"/>
      <c r="FU15" s="246"/>
      <c r="FV15" s="246"/>
      <c r="FW15" s="246"/>
      <c r="FX15" s="246"/>
      <c r="FY15" s="246"/>
      <c r="FZ15" s="246"/>
      <c r="GA15" s="246"/>
      <c r="GB15" s="246"/>
      <c r="GC15" s="246"/>
      <c r="GD15" s="246"/>
      <c r="GE15" s="246"/>
      <c r="GF15" s="246"/>
      <c r="GG15" s="246"/>
      <c r="GH15" s="246"/>
      <c r="GI15" s="246"/>
      <c r="GJ15" s="246"/>
      <c r="GK15" s="246"/>
      <c r="GL15" s="246"/>
      <c r="GM15" s="246"/>
      <c r="GN15" s="246"/>
      <c r="GO15" s="246"/>
      <c r="GP15" s="246"/>
      <c r="GQ15" s="246"/>
      <c r="GR15" s="246"/>
      <c r="GS15" s="246"/>
      <c r="GT15" s="246"/>
      <c r="GU15" s="246"/>
      <c r="GV15" s="246"/>
      <c r="GW15" s="246"/>
      <c r="GX15" s="246"/>
      <c r="GY15" s="246"/>
      <c r="GZ15" s="246"/>
      <c r="HA15" s="246"/>
      <c r="HB15" s="246"/>
      <c r="HC15" s="246"/>
      <c r="HD15" s="246"/>
      <c r="HE15" s="246"/>
      <c r="HF15" s="246"/>
      <c r="HG15" s="246"/>
      <c r="HH15" s="246"/>
      <c r="HI15" s="246"/>
      <c r="HJ15" s="246"/>
      <c r="HK15" s="246"/>
      <c r="HL15" s="246"/>
      <c r="HM15" s="246"/>
      <c r="HN15" s="246"/>
      <c r="HO15" s="246"/>
      <c r="HP15" s="246"/>
      <c r="HQ15" s="246"/>
      <c r="HR15" s="246"/>
      <c r="HS15" s="246"/>
      <c r="HT15" s="246"/>
      <c r="HU15" s="246"/>
      <c r="HV15" s="246"/>
      <c r="HW15" s="246"/>
      <c r="HX15" s="246"/>
      <c r="HY15" s="246"/>
      <c r="HZ15" s="246"/>
      <c r="IA15" s="246"/>
      <c r="IB15" s="246"/>
      <c r="IC15" s="246"/>
      <c r="ID15" s="246"/>
      <c r="IE15" s="246"/>
      <c r="IF15" s="246"/>
      <c r="IG15" s="246"/>
      <c r="IH15" s="246"/>
      <c r="II15" s="246"/>
      <c r="IJ15" s="246"/>
      <c r="IK15" s="246"/>
      <c r="IL15" s="246"/>
      <c r="IM15" s="246"/>
      <c r="IN15" s="246"/>
      <c r="IO15" s="246"/>
      <c r="IP15" s="246"/>
      <c r="IQ15" s="246"/>
      <c r="IR15" s="246"/>
      <c r="IS15" s="246"/>
      <c r="IT15" s="246"/>
      <c r="IU15" s="246"/>
    </row>
    <row r="16" spans="1:256" x14ac:dyDescent="0.3">
      <c r="A16" s="185" t="s">
        <v>72</v>
      </c>
      <c r="B16" s="186"/>
      <c r="C16" s="186"/>
      <c r="D16" s="186"/>
      <c r="E16" s="186"/>
      <c r="F16" s="186"/>
      <c r="G16" s="186"/>
      <c r="H16" s="187"/>
    </row>
    <row r="17" spans="1:255" s="144" customFormat="1" ht="10.5" customHeight="1" x14ac:dyDescent="0.2">
      <c r="A17" s="313" t="s">
        <v>247</v>
      </c>
      <c r="B17" s="313" t="s">
        <v>6</v>
      </c>
      <c r="C17" s="283" t="s">
        <v>248</v>
      </c>
      <c r="D17" s="283" t="s">
        <v>249</v>
      </c>
      <c r="E17" s="283" t="s">
        <v>250</v>
      </c>
      <c r="F17" s="314" t="s">
        <v>10</v>
      </c>
      <c r="G17" s="315" t="s">
        <v>4</v>
      </c>
      <c r="H17" s="283" t="s">
        <v>251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</row>
    <row r="18" spans="1:255" x14ac:dyDescent="0.3">
      <c r="A18" s="193" t="s">
        <v>239</v>
      </c>
      <c r="B18" s="194"/>
      <c r="C18" s="195"/>
      <c r="D18" s="195"/>
      <c r="E18" s="195"/>
      <c r="F18" s="195"/>
      <c r="G18" s="195"/>
      <c r="H18" s="306"/>
    </row>
    <row r="19" spans="1:255" s="207" customFormat="1" ht="24" customHeight="1" x14ac:dyDescent="0.25">
      <c r="A19" s="202" t="s">
        <v>83</v>
      </c>
      <c r="B19" s="292">
        <v>100</v>
      </c>
      <c r="C19" s="292">
        <v>18.5</v>
      </c>
      <c r="D19" s="292">
        <v>17.7</v>
      </c>
      <c r="E19" s="292">
        <v>23.5</v>
      </c>
      <c r="F19" s="292">
        <v>287.7</v>
      </c>
      <c r="G19" s="292" t="s">
        <v>84</v>
      </c>
      <c r="H19" s="235" t="s">
        <v>85</v>
      </c>
    </row>
    <row r="20" spans="1:255" ht="12.75" customHeight="1" x14ac:dyDescent="0.3">
      <c r="A20" s="253" t="s">
        <v>36</v>
      </c>
      <c r="B20" s="198">
        <v>180</v>
      </c>
      <c r="C20" s="231">
        <v>3.67</v>
      </c>
      <c r="D20" s="231">
        <v>5.76</v>
      </c>
      <c r="E20" s="231">
        <v>24.53</v>
      </c>
      <c r="F20" s="231">
        <v>164.7</v>
      </c>
      <c r="G20" s="272" t="s">
        <v>37</v>
      </c>
      <c r="H20" s="253" t="s">
        <v>38</v>
      </c>
    </row>
    <row r="21" spans="1:255" x14ac:dyDescent="0.25">
      <c r="A21" s="307" t="s">
        <v>21</v>
      </c>
      <c r="B21" s="258">
        <v>215</v>
      </c>
      <c r="C21" s="288">
        <v>7.0000000000000007E-2</v>
      </c>
      <c r="D21" s="288">
        <v>0.02</v>
      </c>
      <c r="E21" s="288">
        <v>15</v>
      </c>
      <c r="F21" s="288">
        <v>60</v>
      </c>
      <c r="G21" s="258" t="s">
        <v>22</v>
      </c>
      <c r="H21" s="225" t="s">
        <v>23</v>
      </c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2"/>
      <c r="CG21" s="192"/>
      <c r="CH21" s="192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  <c r="CU21" s="192"/>
      <c r="CV21" s="192"/>
      <c r="CW21" s="192"/>
      <c r="CX21" s="192"/>
      <c r="CY21" s="192"/>
      <c r="CZ21" s="192"/>
      <c r="DA21" s="192"/>
      <c r="DB21" s="192"/>
      <c r="DC21" s="192"/>
      <c r="DD21" s="192"/>
      <c r="DE21" s="192"/>
      <c r="DF21" s="192"/>
      <c r="DG21" s="192"/>
      <c r="DH21" s="192"/>
      <c r="DI21" s="192"/>
      <c r="DJ21" s="192"/>
      <c r="DK21" s="192"/>
      <c r="DL21" s="192"/>
      <c r="DM21" s="192"/>
      <c r="DN21" s="192"/>
      <c r="DO21" s="192"/>
      <c r="DP21" s="192"/>
      <c r="DQ21" s="192"/>
      <c r="DR21" s="192"/>
      <c r="DS21" s="192"/>
      <c r="DT21" s="192"/>
      <c r="DU21" s="192"/>
      <c r="DV21" s="192"/>
      <c r="DW21" s="192"/>
      <c r="DX21" s="192"/>
      <c r="DY21" s="192"/>
      <c r="DZ21" s="192"/>
      <c r="EA21" s="192"/>
      <c r="EB21" s="192"/>
      <c r="EC21" s="192"/>
      <c r="ED21" s="192"/>
      <c r="EE21" s="192"/>
      <c r="EF21" s="192"/>
      <c r="EG21" s="192"/>
      <c r="EH21" s="192"/>
      <c r="EI21" s="192"/>
      <c r="EJ21" s="192"/>
      <c r="EK21" s="192"/>
      <c r="EL21" s="192"/>
      <c r="EM21" s="192"/>
      <c r="EN21" s="192"/>
      <c r="EO21" s="192"/>
      <c r="EP21" s="192"/>
      <c r="EQ21" s="192"/>
      <c r="ER21" s="192"/>
      <c r="ES21" s="192"/>
      <c r="ET21" s="192"/>
      <c r="EU21" s="192"/>
      <c r="EV21" s="192"/>
      <c r="EW21" s="192"/>
      <c r="EX21" s="192"/>
      <c r="EY21" s="192"/>
      <c r="EZ21" s="192"/>
      <c r="FA21" s="192"/>
      <c r="FB21" s="192"/>
      <c r="FC21" s="192"/>
      <c r="FD21" s="192"/>
      <c r="FE21" s="192"/>
      <c r="FF21" s="192"/>
      <c r="FG21" s="192"/>
      <c r="FH21" s="192"/>
      <c r="FI21" s="192"/>
      <c r="FJ21" s="192"/>
      <c r="FK21" s="192"/>
      <c r="FL21" s="192"/>
      <c r="FM21" s="192"/>
      <c r="FN21" s="192"/>
      <c r="FO21" s="192"/>
      <c r="FP21" s="192"/>
      <c r="FQ21" s="192"/>
      <c r="FR21" s="192"/>
      <c r="FS21" s="192"/>
      <c r="FT21" s="192"/>
      <c r="FU21" s="192"/>
      <c r="FV21" s="192"/>
      <c r="FW21" s="192"/>
      <c r="FX21" s="192"/>
      <c r="FY21" s="192"/>
      <c r="FZ21" s="192"/>
      <c r="GA21" s="192"/>
      <c r="GB21" s="192"/>
      <c r="GC21" s="192"/>
      <c r="GD21" s="192"/>
      <c r="GE21" s="192"/>
      <c r="GF21" s="192"/>
      <c r="GG21" s="192"/>
      <c r="GH21" s="192"/>
      <c r="GI21" s="192"/>
      <c r="GJ21" s="192"/>
      <c r="GK21" s="192"/>
      <c r="GL21" s="192"/>
      <c r="GM21" s="192"/>
      <c r="GN21" s="192"/>
      <c r="GO21" s="192"/>
      <c r="GP21" s="192"/>
      <c r="GQ21" s="192"/>
      <c r="GR21" s="192"/>
      <c r="GS21" s="192"/>
      <c r="GT21" s="192"/>
      <c r="GU21" s="192"/>
      <c r="GV21" s="192"/>
      <c r="GW21" s="192"/>
      <c r="GX21" s="192"/>
      <c r="GY21" s="192"/>
      <c r="GZ21" s="192"/>
      <c r="HA21" s="192"/>
      <c r="HB21" s="192"/>
      <c r="HC21" s="192"/>
      <c r="HD21" s="192"/>
      <c r="HE21" s="192"/>
      <c r="HF21" s="192"/>
      <c r="HG21" s="192"/>
      <c r="HH21" s="192"/>
      <c r="HI21" s="192"/>
      <c r="HJ21" s="192"/>
      <c r="HK21" s="192"/>
      <c r="HL21" s="192"/>
      <c r="HM21" s="192"/>
      <c r="HN21" s="192"/>
      <c r="HO21" s="192"/>
      <c r="HP21" s="192"/>
      <c r="HQ21" s="192"/>
      <c r="HR21" s="192"/>
      <c r="HS21" s="192"/>
      <c r="HT21" s="192"/>
      <c r="HU21" s="192"/>
      <c r="HV21" s="192"/>
      <c r="HW21" s="192"/>
      <c r="HX21" s="192"/>
      <c r="HY21" s="192"/>
      <c r="HZ21" s="192"/>
      <c r="IA21" s="192"/>
      <c r="IB21" s="192"/>
      <c r="IC21" s="192"/>
      <c r="ID21" s="192"/>
      <c r="IE21" s="192"/>
      <c r="IF21" s="192"/>
      <c r="IG21" s="192"/>
      <c r="IH21" s="192"/>
      <c r="II21" s="192"/>
      <c r="IJ21" s="192"/>
      <c r="IK21" s="192"/>
      <c r="IL21" s="192"/>
      <c r="IM21" s="192"/>
      <c r="IN21" s="192"/>
      <c r="IO21" s="192"/>
      <c r="IP21" s="192"/>
      <c r="IQ21" s="192"/>
      <c r="IR21" s="192"/>
      <c r="IS21" s="192"/>
      <c r="IT21" s="192"/>
      <c r="IU21" s="192"/>
    </row>
    <row r="22" spans="1:255" x14ac:dyDescent="0.3">
      <c r="A22" s="215" t="s">
        <v>45</v>
      </c>
      <c r="B22" s="289">
        <v>20</v>
      </c>
      <c r="C22" s="271">
        <v>1.3</v>
      </c>
      <c r="D22" s="271">
        <v>0.2</v>
      </c>
      <c r="E22" s="271">
        <v>8.6</v>
      </c>
      <c r="F22" s="271">
        <v>43</v>
      </c>
      <c r="G22" s="265" t="s">
        <v>46</v>
      </c>
      <c r="H22" s="208" t="s">
        <v>47</v>
      </c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/>
      <c r="AO22" s="285"/>
      <c r="AP22" s="285"/>
      <c r="AQ22" s="285"/>
      <c r="AR22" s="285"/>
      <c r="AS22" s="285"/>
      <c r="AT22" s="285"/>
      <c r="AU22" s="285"/>
      <c r="AV22" s="285"/>
      <c r="AW22" s="285"/>
      <c r="AX22" s="285"/>
      <c r="AY22" s="285"/>
      <c r="AZ22" s="285"/>
      <c r="BA22" s="285"/>
      <c r="BB22" s="285"/>
      <c r="BC22" s="285"/>
      <c r="BD22" s="285"/>
      <c r="BE22" s="285"/>
      <c r="BF22" s="285"/>
      <c r="BG22" s="285"/>
      <c r="BH22" s="285"/>
      <c r="BI22" s="285"/>
      <c r="BJ22" s="285"/>
      <c r="BK22" s="285"/>
      <c r="BL22" s="285"/>
      <c r="BM22" s="285"/>
      <c r="BN22" s="285"/>
      <c r="BO22" s="285"/>
      <c r="BP22" s="285"/>
      <c r="BQ22" s="285"/>
      <c r="BR22" s="285"/>
      <c r="BS22" s="285"/>
      <c r="BT22" s="285"/>
      <c r="BU22" s="285"/>
      <c r="BV22" s="285"/>
      <c r="BW22" s="285"/>
      <c r="BX22" s="285"/>
      <c r="BY22" s="285"/>
      <c r="BZ22" s="285"/>
      <c r="CA22" s="285"/>
      <c r="CB22" s="285"/>
      <c r="CC22" s="285"/>
      <c r="CD22" s="285"/>
      <c r="CE22" s="285"/>
      <c r="CF22" s="285"/>
      <c r="CG22" s="285"/>
      <c r="CH22" s="285"/>
      <c r="CI22" s="285"/>
      <c r="CJ22" s="285"/>
      <c r="CK22" s="285"/>
      <c r="CL22" s="285"/>
      <c r="CM22" s="285"/>
      <c r="CN22" s="285"/>
      <c r="CO22" s="285"/>
      <c r="CP22" s="285"/>
      <c r="CQ22" s="285"/>
      <c r="CR22" s="285"/>
      <c r="CS22" s="285"/>
      <c r="CT22" s="285"/>
      <c r="CU22" s="285"/>
      <c r="CV22" s="285"/>
      <c r="CW22" s="285"/>
      <c r="CX22" s="285"/>
      <c r="CY22" s="285"/>
      <c r="CZ22" s="285"/>
      <c r="DA22" s="285"/>
      <c r="DB22" s="285"/>
      <c r="DC22" s="285"/>
      <c r="DD22" s="285"/>
      <c r="DE22" s="285"/>
      <c r="DF22" s="285"/>
      <c r="DG22" s="285"/>
      <c r="DH22" s="285"/>
      <c r="DI22" s="285"/>
      <c r="DJ22" s="285"/>
      <c r="DK22" s="285"/>
      <c r="DL22" s="285"/>
      <c r="DM22" s="285"/>
      <c r="DN22" s="285"/>
      <c r="DO22" s="285"/>
      <c r="DP22" s="285"/>
      <c r="DQ22" s="285"/>
      <c r="DR22" s="285"/>
      <c r="DS22" s="285"/>
      <c r="DT22" s="285"/>
      <c r="DU22" s="285"/>
      <c r="DV22" s="285"/>
      <c r="DW22" s="285"/>
      <c r="DX22" s="285"/>
      <c r="DY22" s="285"/>
      <c r="DZ22" s="285"/>
      <c r="EA22" s="285"/>
      <c r="EB22" s="285"/>
      <c r="EC22" s="285"/>
      <c r="ED22" s="285"/>
      <c r="EE22" s="285"/>
      <c r="EF22" s="285"/>
      <c r="EG22" s="285"/>
      <c r="EH22" s="285"/>
      <c r="EI22" s="285"/>
      <c r="EJ22" s="285"/>
      <c r="EK22" s="285"/>
      <c r="EL22" s="285"/>
      <c r="EM22" s="285"/>
      <c r="EN22" s="285"/>
      <c r="EO22" s="285"/>
      <c r="EP22" s="285"/>
      <c r="EQ22" s="285"/>
      <c r="ER22" s="285"/>
      <c r="ES22" s="285"/>
      <c r="ET22" s="285"/>
      <c r="EU22" s="285"/>
      <c r="EV22" s="285"/>
      <c r="EW22" s="285"/>
      <c r="EX22" s="285"/>
      <c r="EY22" s="285"/>
      <c r="EZ22" s="285"/>
      <c r="FA22" s="285"/>
      <c r="FB22" s="285"/>
      <c r="FC22" s="285"/>
      <c r="FD22" s="285"/>
      <c r="FE22" s="285"/>
      <c r="FF22" s="285"/>
      <c r="FG22" s="285"/>
      <c r="FH22" s="285"/>
      <c r="FI22" s="285"/>
      <c r="FJ22" s="285"/>
      <c r="FK22" s="285"/>
      <c r="FL22" s="285"/>
      <c r="FM22" s="285"/>
      <c r="FN22" s="285"/>
      <c r="FO22" s="285"/>
      <c r="FP22" s="285"/>
      <c r="FQ22" s="285"/>
      <c r="FR22" s="285"/>
      <c r="FS22" s="285"/>
      <c r="FT22" s="285"/>
      <c r="FU22" s="285"/>
      <c r="FV22" s="285"/>
      <c r="FW22" s="285"/>
      <c r="FX22" s="285"/>
      <c r="FY22" s="285"/>
      <c r="FZ22" s="285"/>
      <c r="GA22" s="285"/>
      <c r="GB22" s="285"/>
      <c r="GC22" s="285"/>
      <c r="GD22" s="285"/>
      <c r="GE22" s="285"/>
      <c r="GF22" s="285"/>
      <c r="GG22" s="285"/>
      <c r="GH22" s="285"/>
      <c r="GI22" s="285"/>
      <c r="GJ22" s="285"/>
      <c r="GK22" s="285"/>
      <c r="GL22" s="285"/>
      <c r="GM22" s="285"/>
      <c r="GN22" s="285"/>
      <c r="GO22" s="285"/>
      <c r="GP22" s="285"/>
      <c r="GQ22" s="285"/>
      <c r="GR22" s="285"/>
      <c r="GS22" s="285"/>
      <c r="GT22" s="285"/>
      <c r="GU22" s="285"/>
      <c r="GV22" s="285"/>
      <c r="GW22" s="285"/>
      <c r="GX22" s="285"/>
      <c r="GY22" s="285"/>
      <c r="GZ22" s="285"/>
      <c r="HA22" s="285"/>
      <c r="HB22" s="285"/>
      <c r="HC22" s="285"/>
      <c r="HD22" s="285"/>
      <c r="HE22" s="285"/>
      <c r="HF22" s="285"/>
      <c r="HG22" s="285"/>
      <c r="HH22" s="285"/>
      <c r="HI22" s="285"/>
      <c r="HJ22" s="285"/>
      <c r="HK22" s="285"/>
      <c r="HL22" s="285"/>
      <c r="HM22" s="285"/>
      <c r="HN22" s="285"/>
      <c r="HO22" s="285"/>
      <c r="HP22" s="285"/>
      <c r="HQ22" s="285"/>
      <c r="HR22" s="285"/>
      <c r="HS22" s="285"/>
      <c r="HT22" s="285"/>
      <c r="HU22" s="285"/>
      <c r="HV22" s="285"/>
      <c r="HW22" s="285"/>
      <c r="HX22" s="285"/>
      <c r="HY22" s="285"/>
      <c r="HZ22" s="285"/>
      <c r="IA22" s="285"/>
      <c r="IB22" s="285"/>
      <c r="IC22" s="285"/>
      <c r="ID22" s="285"/>
      <c r="IE22" s="285"/>
      <c r="IF22" s="285"/>
      <c r="IG22" s="285"/>
      <c r="IH22" s="285"/>
      <c r="II22" s="285"/>
      <c r="IJ22" s="285"/>
      <c r="IK22" s="285"/>
      <c r="IL22" s="285"/>
      <c r="IM22" s="285"/>
      <c r="IN22" s="285"/>
      <c r="IO22" s="285"/>
      <c r="IP22" s="285"/>
      <c r="IQ22" s="285"/>
      <c r="IR22" s="285"/>
      <c r="IS22" s="285"/>
      <c r="IT22" s="285"/>
      <c r="IU22" s="285"/>
    </row>
    <row r="23" spans="1:255" x14ac:dyDescent="0.3">
      <c r="A23" s="218" t="s">
        <v>25</v>
      </c>
      <c r="B23" s="188">
        <f>SUM(B19:B22)</f>
        <v>515</v>
      </c>
      <c r="C23" s="290">
        <f>SUM(C19:C22)</f>
        <v>23.540000000000003</v>
      </c>
      <c r="D23" s="290">
        <f>SUM(D19:D22)</f>
        <v>23.68</v>
      </c>
      <c r="E23" s="290">
        <f>SUM(E19:E22)</f>
        <v>71.63</v>
      </c>
      <c r="F23" s="290">
        <f>SUM(F19:F22)</f>
        <v>555.4</v>
      </c>
      <c r="G23" s="290"/>
      <c r="H23" s="290"/>
    </row>
    <row r="24" spans="1:255" x14ac:dyDescent="0.3">
      <c r="A24" s="185" t="s">
        <v>92</v>
      </c>
      <c r="B24" s="186"/>
      <c r="C24" s="186"/>
      <c r="D24" s="186"/>
      <c r="E24" s="186"/>
      <c r="F24" s="186"/>
      <c r="G24" s="186"/>
      <c r="H24" s="187"/>
    </row>
    <row r="25" spans="1:255" s="144" customFormat="1" ht="9.75" customHeight="1" x14ac:dyDescent="0.2">
      <c r="A25" s="313" t="s">
        <v>247</v>
      </c>
      <c r="B25" s="313" t="s">
        <v>6</v>
      </c>
      <c r="C25" s="283" t="s">
        <v>248</v>
      </c>
      <c r="D25" s="283" t="s">
        <v>249</v>
      </c>
      <c r="E25" s="283" t="s">
        <v>250</v>
      </c>
      <c r="F25" s="314" t="s">
        <v>10</v>
      </c>
      <c r="G25" s="315" t="s">
        <v>4</v>
      </c>
      <c r="H25" s="283" t="s">
        <v>251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</row>
    <row r="26" spans="1:255" x14ac:dyDescent="0.3">
      <c r="A26" s="193" t="s">
        <v>239</v>
      </c>
      <c r="B26" s="194"/>
      <c r="C26" s="195"/>
      <c r="D26" s="195"/>
      <c r="E26" s="195"/>
      <c r="F26" s="195"/>
      <c r="G26" s="195"/>
      <c r="H26" s="306"/>
    </row>
    <row r="27" spans="1:255" s="192" customFormat="1" x14ac:dyDescent="0.25">
      <c r="A27" s="197" t="s">
        <v>131</v>
      </c>
      <c r="B27" s="223">
        <v>100</v>
      </c>
      <c r="C27" s="231">
        <v>16.309999999999999</v>
      </c>
      <c r="D27" s="231">
        <v>9.5399999999999991</v>
      </c>
      <c r="E27" s="231">
        <v>12.3</v>
      </c>
      <c r="F27" s="231">
        <v>200.8</v>
      </c>
      <c r="G27" s="262" t="s">
        <v>132</v>
      </c>
      <c r="H27" s="225" t="s">
        <v>133</v>
      </c>
    </row>
    <row r="28" spans="1:255" x14ac:dyDescent="0.3">
      <c r="A28" s="197" t="s">
        <v>104</v>
      </c>
      <c r="B28" s="288">
        <v>180</v>
      </c>
      <c r="C28" s="288">
        <v>10.32</v>
      </c>
      <c r="D28" s="288">
        <v>7.31</v>
      </c>
      <c r="E28" s="288">
        <v>46.37</v>
      </c>
      <c r="F28" s="288">
        <v>292.5</v>
      </c>
      <c r="G28" s="288" t="s">
        <v>309</v>
      </c>
      <c r="H28" s="293" t="s">
        <v>106</v>
      </c>
    </row>
    <row r="29" spans="1:255" x14ac:dyDescent="0.25">
      <c r="A29" s="307" t="s">
        <v>21</v>
      </c>
      <c r="B29" s="258">
        <v>215</v>
      </c>
      <c r="C29" s="288">
        <v>7.0000000000000007E-2</v>
      </c>
      <c r="D29" s="288">
        <v>0.02</v>
      </c>
      <c r="E29" s="288">
        <v>15</v>
      </c>
      <c r="F29" s="288">
        <v>60</v>
      </c>
      <c r="G29" s="258" t="s">
        <v>22</v>
      </c>
      <c r="H29" s="225" t="s">
        <v>23</v>
      </c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  <c r="GM29" s="192"/>
      <c r="GN29" s="192"/>
      <c r="GO29" s="192"/>
      <c r="GP29" s="192"/>
      <c r="GQ29" s="192"/>
      <c r="GR29" s="192"/>
      <c r="GS29" s="192"/>
      <c r="GT29" s="192"/>
      <c r="GU29" s="192"/>
      <c r="GV29" s="192"/>
      <c r="GW29" s="192"/>
      <c r="GX29" s="192"/>
      <c r="GY29" s="192"/>
      <c r="GZ29" s="192"/>
      <c r="HA29" s="192"/>
      <c r="HB29" s="192"/>
      <c r="HC29" s="192"/>
      <c r="HD29" s="192"/>
      <c r="HE29" s="192"/>
      <c r="HF29" s="192"/>
      <c r="HG29" s="192"/>
      <c r="HH29" s="192"/>
      <c r="HI29" s="192"/>
      <c r="HJ29" s="192"/>
      <c r="HK29" s="192"/>
      <c r="HL29" s="192"/>
      <c r="HM29" s="192"/>
      <c r="HN29" s="192"/>
      <c r="HO29" s="192"/>
      <c r="HP29" s="192"/>
      <c r="HQ29" s="192"/>
      <c r="HR29" s="192"/>
      <c r="HS29" s="192"/>
      <c r="HT29" s="192"/>
      <c r="HU29" s="192"/>
      <c r="HV29" s="192"/>
      <c r="HW29" s="192"/>
      <c r="HX29" s="192"/>
      <c r="HY29" s="192"/>
      <c r="HZ29" s="192"/>
      <c r="IA29" s="192"/>
      <c r="IB29" s="192"/>
      <c r="IC29" s="192"/>
      <c r="ID29" s="192"/>
      <c r="IE29" s="192"/>
      <c r="IF29" s="192"/>
      <c r="IG29" s="192"/>
      <c r="IH29" s="192"/>
      <c r="II29" s="192"/>
      <c r="IJ29" s="192"/>
      <c r="IK29" s="192"/>
      <c r="IL29" s="192"/>
      <c r="IM29" s="192"/>
      <c r="IN29" s="192"/>
      <c r="IO29" s="192"/>
      <c r="IP29" s="192"/>
      <c r="IQ29" s="192"/>
      <c r="IR29" s="192"/>
      <c r="IS29" s="192"/>
      <c r="IT29" s="192"/>
      <c r="IU29" s="192"/>
    </row>
    <row r="30" spans="1:255" x14ac:dyDescent="0.3">
      <c r="A30" s="215" t="s">
        <v>48</v>
      </c>
      <c r="B30" s="216">
        <v>20</v>
      </c>
      <c r="C30" s="231">
        <v>1.6</v>
      </c>
      <c r="D30" s="231">
        <v>0.2</v>
      </c>
      <c r="E30" s="231">
        <v>10.199999999999999</v>
      </c>
      <c r="F30" s="231">
        <v>50</v>
      </c>
      <c r="G30" s="210" t="s">
        <v>46</v>
      </c>
      <c r="H30" s="217" t="s">
        <v>49</v>
      </c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5"/>
      <c r="AM30" s="285"/>
      <c r="AN30" s="285"/>
      <c r="AO30" s="285"/>
      <c r="AP30" s="285"/>
      <c r="AQ30" s="285"/>
      <c r="AR30" s="285"/>
      <c r="AS30" s="285"/>
      <c r="AT30" s="285"/>
      <c r="AU30" s="285"/>
      <c r="AV30" s="285"/>
      <c r="AW30" s="285"/>
      <c r="AX30" s="285"/>
      <c r="AY30" s="285"/>
      <c r="AZ30" s="285"/>
      <c r="BA30" s="285"/>
      <c r="BB30" s="285"/>
      <c r="BC30" s="285"/>
      <c r="BD30" s="285"/>
      <c r="BE30" s="285"/>
      <c r="BF30" s="285"/>
      <c r="BG30" s="285"/>
      <c r="BH30" s="285"/>
      <c r="BI30" s="285"/>
      <c r="BJ30" s="285"/>
      <c r="BK30" s="285"/>
      <c r="BL30" s="285"/>
      <c r="BM30" s="285"/>
      <c r="BN30" s="285"/>
      <c r="BO30" s="285"/>
      <c r="BP30" s="285"/>
      <c r="BQ30" s="285"/>
      <c r="BR30" s="285"/>
      <c r="BS30" s="285"/>
      <c r="BT30" s="285"/>
      <c r="BU30" s="285"/>
      <c r="BV30" s="285"/>
      <c r="BW30" s="285"/>
      <c r="BX30" s="285"/>
      <c r="BY30" s="285"/>
      <c r="BZ30" s="285"/>
      <c r="CA30" s="285"/>
      <c r="CB30" s="285"/>
      <c r="CC30" s="285"/>
      <c r="CD30" s="285"/>
      <c r="CE30" s="285"/>
      <c r="CF30" s="285"/>
      <c r="CG30" s="285"/>
      <c r="CH30" s="285"/>
      <c r="CI30" s="285"/>
      <c r="CJ30" s="285"/>
      <c r="CK30" s="285"/>
      <c r="CL30" s="285"/>
      <c r="CM30" s="285"/>
      <c r="CN30" s="285"/>
      <c r="CO30" s="285"/>
      <c r="CP30" s="285"/>
      <c r="CQ30" s="285"/>
      <c r="CR30" s="285"/>
      <c r="CS30" s="285"/>
      <c r="CT30" s="285"/>
      <c r="CU30" s="285"/>
      <c r="CV30" s="285"/>
      <c r="CW30" s="285"/>
      <c r="CX30" s="285"/>
      <c r="CY30" s="285"/>
      <c r="CZ30" s="285"/>
      <c r="DA30" s="285"/>
      <c r="DB30" s="285"/>
      <c r="DC30" s="285"/>
      <c r="DD30" s="285"/>
      <c r="DE30" s="285"/>
      <c r="DF30" s="285"/>
      <c r="DG30" s="285"/>
      <c r="DH30" s="285"/>
      <c r="DI30" s="285"/>
      <c r="DJ30" s="285"/>
      <c r="DK30" s="285"/>
      <c r="DL30" s="285"/>
      <c r="DM30" s="285"/>
      <c r="DN30" s="285"/>
      <c r="DO30" s="285"/>
      <c r="DP30" s="285"/>
      <c r="DQ30" s="285"/>
      <c r="DR30" s="285"/>
      <c r="DS30" s="285"/>
      <c r="DT30" s="285"/>
      <c r="DU30" s="285"/>
      <c r="DV30" s="285"/>
      <c r="DW30" s="285"/>
      <c r="DX30" s="285"/>
      <c r="DY30" s="285"/>
      <c r="DZ30" s="285"/>
      <c r="EA30" s="285"/>
      <c r="EB30" s="285"/>
      <c r="EC30" s="285"/>
      <c r="ED30" s="285"/>
      <c r="EE30" s="285"/>
      <c r="EF30" s="285"/>
      <c r="EG30" s="285"/>
      <c r="EH30" s="285"/>
      <c r="EI30" s="285"/>
      <c r="EJ30" s="285"/>
      <c r="EK30" s="285"/>
      <c r="EL30" s="285"/>
      <c r="EM30" s="285"/>
      <c r="EN30" s="285"/>
      <c r="EO30" s="285"/>
      <c r="EP30" s="285"/>
      <c r="EQ30" s="285"/>
      <c r="ER30" s="285"/>
      <c r="ES30" s="285"/>
      <c r="ET30" s="285"/>
      <c r="EU30" s="285"/>
      <c r="EV30" s="285"/>
      <c r="EW30" s="285"/>
      <c r="EX30" s="285"/>
      <c r="EY30" s="285"/>
      <c r="EZ30" s="285"/>
      <c r="FA30" s="285"/>
      <c r="FB30" s="285"/>
      <c r="FC30" s="285"/>
      <c r="FD30" s="285"/>
      <c r="FE30" s="285"/>
      <c r="FF30" s="285"/>
      <c r="FG30" s="285"/>
      <c r="FH30" s="285"/>
      <c r="FI30" s="285"/>
      <c r="FJ30" s="285"/>
      <c r="FK30" s="285"/>
      <c r="FL30" s="285"/>
      <c r="FM30" s="285"/>
      <c r="FN30" s="285"/>
      <c r="FO30" s="285"/>
      <c r="FP30" s="285"/>
      <c r="FQ30" s="285"/>
      <c r="FR30" s="285"/>
      <c r="FS30" s="285"/>
      <c r="FT30" s="285"/>
      <c r="FU30" s="285"/>
      <c r="FV30" s="285"/>
      <c r="FW30" s="285"/>
      <c r="FX30" s="285"/>
      <c r="FY30" s="285"/>
      <c r="FZ30" s="285"/>
      <c r="GA30" s="285"/>
      <c r="GB30" s="285"/>
      <c r="GC30" s="285"/>
      <c r="GD30" s="285"/>
      <c r="GE30" s="285"/>
      <c r="GF30" s="285"/>
      <c r="GG30" s="285"/>
      <c r="GH30" s="285"/>
      <c r="GI30" s="285"/>
      <c r="GJ30" s="285"/>
      <c r="GK30" s="285"/>
      <c r="GL30" s="285"/>
      <c r="GM30" s="285"/>
      <c r="GN30" s="285"/>
      <c r="GO30" s="285"/>
      <c r="GP30" s="285"/>
      <c r="GQ30" s="285"/>
      <c r="GR30" s="285"/>
      <c r="GS30" s="285"/>
      <c r="GT30" s="285"/>
      <c r="GU30" s="285"/>
      <c r="GV30" s="285"/>
      <c r="GW30" s="285"/>
      <c r="GX30" s="285"/>
      <c r="GY30" s="285"/>
      <c r="GZ30" s="285"/>
      <c r="HA30" s="285"/>
      <c r="HB30" s="285"/>
      <c r="HC30" s="285"/>
      <c r="HD30" s="285"/>
      <c r="HE30" s="285"/>
      <c r="HF30" s="285"/>
      <c r="HG30" s="285"/>
      <c r="HH30" s="285"/>
      <c r="HI30" s="285"/>
      <c r="HJ30" s="285"/>
      <c r="HK30" s="285"/>
      <c r="HL30" s="285"/>
      <c r="HM30" s="285"/>
      <c r="HN30" s="285"/>
      <c r="HO30" s="285"/>
      <c r="HP30" s="285"/>
      <c r="HQ30" s="285"/>
      <c r="HR30" s="285"/>
      <c r="HS30" s="285"/>
      <c r="HT30" s="285"/>
      <c r="HU30" s="285"/>
      <c r="HV30" s="285"/>
      <c r="HW30" s="285"/>
      <c r="HX30" s="285"/>
      <c r="HY30" s="285"/>
      <c r="HZ30" s="285"/>
      <c r="IA30" s="285"/>
      <c r="IB30" s="285"/>
      <c r="IC30" s="285"/>
      <c r="ID30" s="285"/>
      <c r="IE30" s="285"/>
      <c r="IF30" s="285"/>
      <c r="IG30" s="285"/>
      <c r="IH30" s="285"/>
      <c r="II30" s="285"/>
      <c r="IJ30" s="285"/>
      <c r="IK30" s="285"/>
      <c r="IL30" s="285"/>
      <c r="IM30" s="285"/>
      <c r="IN30" s="285"/>
      <c r="IO30" s="285"/>
      <c r="IP30" s="285"/>
      <c r="IQ30" s="285"/>
      <c r="IR30" s="285"/>
      <c r="IS30" s="285"/>
      <c r="IT30" s="285"/>
      <c r="IU30" s="285"/>
    </row>
    <row r="31" spans="1:255" x14ac:dyDescent="0.3">
      <c r="A31" s="218" t="s">
        <v>25</v>
      </c>
      <c r="B31" s="188">
        <f>SUM(B27:B30)</f>
        <v>515</v>
      </c>
      <c r="C31" s="290">
        <f>SUM(C27:C30)</f>
        <v>28.3</v>
      </c>
      <c r="D31" s="290">
        <f>SUM(D27:D30)</f>
        <v>17.069999999999997</v>
      </c>
      <c r="E31" s="290">
        <f>SUM(E27:E30)</f>
        <v>83.87</v>
      </c>
      <c r="F31" s="290">
        <f>SUM(F27:F30)</f>
        <v>603.29999999999995</v>
      </c>
      <c r="G31" s="290"/>
      <c r="H31" s="290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  <c r="BN31" s="246"/>
      <c r="BO31" s="246"/>
      <c r="BP31" s="246"/>
      <c r="BQ31" s="246"/>
      <c r="BR31" s="246"/>
      <c r="BS31" s="246"/>
      <c r="BT31" s="246"/>
      <c r="BU31" s="246"/>
      <c r="BV31" s="246"/>
      <c r="BW31" s="246"/>
      <c r="BX31" s="246"/>
      <c r="BY31" s="246"/>
      <c r="BZ31" s="246"/>
      <c r="CA31" s="246"/>
      <c r="CB31" s="246"/>
      <c r="CC31" s="246"/>
      <c r="CD31" s="246"/>
      <c r="CE31" s="246"/>
      <c r="CF31" s="246"/>
      <c r="CG31" s="246"/>
      <c r="CH31" s="246"/>
      <c r="CI31" s="246"/>
      <c r="CJ31" s="246"/>
      <c r="CK31" s="246"/>
      <c r="CL31" s="246"/>
      <c r="CM31" s="246"/>
      <c r="CN31" s="246"/>
      <c r="CO31" s="246"/>
      <c r="CP31" s="246"/>
      <c r="CQ31" s="246"/>
      <c r="CR31" s="246"/>
      <c r="CS31" s="246"/>
      <c r="CT31" s="246"/>
      <c r="CU31" s="246"/>
      <c r="CV31" s="246"/>
      <c r="CW31" s="246"/>
      <c r="CX31" s="246"/>
      <c r="CY31" s="246"/>
      <c r="CZ31" s="246"/>
      <c r="DA31" s="246"/>
      <c r="DB31" s="246"/>
      <c r="DC31" s="246"/>
      <c r="DD31" s="246"/>
      <c r="DE31" s="246"/>
      <c r="DF31" s="246"/>
      <c r="DG31" s="246"/>
      <c r="DH31" s="246"/>
      <c r="DI31" s="246"/>
      <c r="DJ31" s="246"/>
      <c r="DK31" s="246"/>
      <c r="DL31" s="246"/>
      <c r="DM31" s="246"/>
      <c r="DN31" s="246"/>
      <c r="DO31" s="246"/>
      <c r="DP31" s="246"/>
      <c r="DQ31" s="246"/>
      <c r="DR31" s="246"/>
      <c r="DS31" s="246"/>
      <c r="DT31" s="246"/>
      <c r="DU31" s="246"/>
      <c r="DV31" s="246"/>
      <c r="DW31" s="246"/>
      <c r="DX31" s="246"/>
      <c r="DY31" s="246"/>
      <c r="DZ31" s="246"/>
      <c r="EA31" s="246"/>
      <c r="EB31" s="246"/>
      <c r="EC31" s="246"/>
      <c r="ED31" s="246"/>
      <c r="EE31" s="246"/>
      <c r="EF31" s="246"/>
      <c r="EG31" s="246"/>
      <c r="EH31" s="246"/>
      <c r="EI31" s="246"/>
      <c r="EJ31" s="246"/>
      <c r="EK31" s="246"/>
      <c r="EL31" s="246"/>
      <c r="EM31" s="246"/>
      <c r="EN31" s="246"/>
      <c r="EO31" s="246"/>
      <c r="EP31" s="246"/>
      <c r="EQ31" s="246"/>
      <c r="ER31" s="246"/>
      <c r="ES31" s="246"/>
      <c r="ET31" s="246"/>
      <c r="EU31" s="246"/>
      <c r="EV31" s="246"/>
      <c r="EW31" s="246"/>
      <c r="EX31" s="246"/>
      <c r="EY31" s="246"/>
      <c r="EZ31" s="246"/>
      <c r="FA31" s="246"/>
      <c r="FB31" s="246"/>
      <c r="FC31" s="246"/>
      <c r="FD31" s="246"/>
      <c r="FE31" s="246"/>
      <c r="FF31" s="246"/>
      <c r="FG31" s="246"/>
      <c r="FH31" s="246"/>
      <c r="FI31" s="246"/>
      <c r="FJ31" s="246"/>
      <c r="FK31" s="246"/>
      <c r="FL31" s="246"/>
      <c r="FM31" s="246"/>
      <c r="FN31" s="246"/>
      <c r="FO31" s="246"/>
      <c r="FP31" s="246"/>
      <c r="FQ31" s="246"/>
      <c r="FR31" s="246"/>
      <c r="FS31" s="246"/>
      <c r="FT31" s="246"/>
      <c r="FU31" s="246"/>
      <c r="FV31" s="246"/>
      <c r="FW31" s="246"/>
      <c r="FX31" s="246"/>
      <c r="FY31" s="246"/>
      <c r="FZ31" s="246"/>
      <c r="GA31" s="246"/>
      <c r="GB31" s="246"/>
      <c r="GC31" s="246"/>
      <c r="GD31" s="246"/>
      <c r="GE31" s="246"/>
      <c r="GF31" s="246"/>
      <c r="GG31" s="246"/>
      <c r="GH31" s="246"/>
      <c r="GI31" s="246"/>
      <c r="GJ31" s="246"/>
      <c r="GK31" s="246"/>
      <c r="GL31" s="246"/>
      <c r="GM31" s="246"/>
      <c r="GN31" s="246"/>
      <c r="GO31" s="246"/>
      <c r="GP31" s="246"/>
      <c r="GQ31" s="246"/>
      <c r="GR31" s="246"/>
      <c r="GS31" s="246"/>
      <c r="GT31" s="246"/>
      <c r="GU31" s="246"/>
      <c r="GV31" s="246"/>
      <c r="GW31" s="246"/>
      <c r="GX31" s="246"/>
      <c r="GY31" s="246"/>
      <c r="GZ31" s="246"/>
      <c r="HA31" s="246"/>
      <c r="HB31" s="246"/>
      <c r="HC31" s="246"/>
      <c r="HD31" s="246"/>
      <c r="HE31" s="246"/>
      <c r="HF31" s="246"/>
      <c r="HG31" s="246"/>
      <c r="HH31" s="246"/>
      <c r="HI31" s="246"/>
      <c r="HJ31" s="246"/>
      <c r="HK31" s="246"/>
      <c r="HL31" s="246"/>
      <c r="HM31" s="246"/>
      <c r="HN31" s="246"/>
      <c r="HO31" s="246"/>
      <c r="HP31" s="246"/>
      <c r="HQ31" s="246"/>
      <c r="HR31" s="246"/>
      <c r="HS31" s="246"/>
      <c r="HT31" s="246"/>
      <c r="HU31" s="246"/>
      <c r="HV31" s="246"/>
      <c r="HW31" s="246"/>
      <c r="HX31" s="246"/>
      <c r="HY31" s="246"/>
      <c r="HZ31" s="246"/>
      <c r="IA31" s="246"/>
      <c r="IB31" s="246"/>
      <c r="IC31" s="246"/>
      <c r="ID31" s="246"/>
      <c r="IE31" s="246"/>
      <c r="IF31" s="246"/>
      <c r="IG31" s="246"/>
      <c r="IH31" s="246"/>
      <c r="II31" s="246"/>
      <c r="IJ31" s="246"/>
      <c r="IK31" s="246"/>
      <c r="IL31" s="246"/>
      <c r="IM31" s="246"/>
      <c r="IN31" s="246"/>
      <c r="IO31" s="246"/>
      <c r="IP31" s="246"/>
      <c r="IQ31" s="246"/>
      <c r="IR31" s="246"/>
      <c r="IS31" s="246"/>
      <c r="IT31" s="246"/>
      <c r="IU31" s="246"/>
    </row>
    <row r="32" spans="1:255" x14ac:dyDescent="0.3">
      <c r="A32" s="185" t="s">
        <v>111</v>
      </c>
      <c r="B32" s="186"/>
      <c r="C32" s="186"/>
      <c r="D32" s="186"/>
      <c r="E32" s="186"/>
      <c r="F32" s="186"/>
      <c r="G32" s="186"/>
      <c r="H32" s="187"/>
    </row>
    <row r="33" spans="1:256" s="144" customFormat="1" ht="10.5" customHeight="1" x14ac:dyDescent="0.2">
      <c r="A33" s="313" t="s">
        <v>247</v>
      </c>
      <c r="B33" s="313" t="s">
        <v>6</v>
      </c>
      <c r="C33" s="283" t="s">
        <v>248</v>
      </c>
      <c r="D33" s="283" t="s">
        <v>249</v>
      </c>
      <c r="E33" s="283" t="s">
        <v>250</v>
      </c>
      <c r="F33" s="314" t="s">
        <v>10</v>
      </c>
      <c r="G33" s="315" t="s">
        <v>4</v>
      </c>
      <c r="H33" s="283" t="s">
        <v>251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</row>
    <row r="34" spans="1:256" x14ac:dyDescent="0.3">
      <c r="A34" s="193" t="s">
        <v>239</v>
      </c>
      <c r="B34" s="194"/>
      <c r="C34" s="195"/>
      <c r="D34" s="195"/>
      <c r="E34" s="195"/>
      <c r="F34" s="195"/>
      <c r="G34" s="195"/>
      <c r="H34" s="306"/>
    </row>
    <row r="35" spans="1:256" customFormat="1" ht="14.4" x14ac:dyDescent="0.3">
      <c r="A35" s="202" t="s">
        <v>93</v>
      </c>
      <c r="B35" s="298">
        <v>250</v>
      </c>
      <c r="C35" s="204">
        <v>16.91</v>
      </c>
      <c r="D35" s="204">
        <v>19.899999999999999</v>
      </c>
      <c r="E35" s="204">
        <v>42.64</v>
      </c>
      <c r="F35" s="204">
        <v>418</v>
      </c>
      <c r="G35" s="226" t="s">
        <v>323</v>
      </c>
      <c r="H35" s="202" t="s">
        <v>95</v>
      </c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  <c r="EG35" s="192"/>
      <c r="EH35" s="192"/>
      <c r="EI35" s="192"/>
      <c r="EJ35" s="192"/>
      <c r="EK35" s="192"/>
      <c r="EL35" s="192"/>
      <c r="EM35" s="192"/>
      <c r="EN35" s="192"/>
      <c r="EO35" s="192"/>
      <c r="EP35" s="192"/>
      <c r="EQ35" s="192"/>
      <c r="ER35" s="192"/>
      <c r="ES35" s="192"/>
      <c r="ET35" s="192"/>
      <c r="EU35" s="192"/>
      <c r="EV35" s="192"/>
      <c r="EW35" s="192"/>
      <c r="EX35" s="192"/>
      <c r="EY35" s="192"/>
      <c r="EZ35" s="192"/>
      <c r="FA35" s="192"/>
      <c r="FB35" s="192"/>
      <c r="FC35" s="192"/>
      <c r="FD35" s="192"/>
      <c r="FE35" s="192"/>
      <c r="FF35" s="192"/>
      <c r="FG35" s="192"/>
      <c r="FH35" s="192"/>
      <c r="FI35" s="192"/>
      <c r="FJ35" s="192"/>
      <c r="FK35" s="192"/>
      <c r="FL35" s="192"/>
      <c r="FM35" s="192"/>
      <c r="FN35" s="192"/>
      <c r="FO35" s="192"/>
      <c r="FP35" s="192"/>
      <c r="FQ35" s="192"/>
      <c r="FR35" s="192"/>
      <c r="FS35" s="192"/>
      <c r="FT35" s="192"/>
      <c r="FU35" s="192"/>
      <c r="FV35" s="192"/>
      <c r="FW35" s="192"/>
      <c r="FX35" s="192"/>
      <c r="FY35" s="192"/>
      <c r="FZ35" s="192"/>
      <c r="GA35" s="192"/>
      <c r="GB35" s="192"/>
      <c r="GC35" s="192"/>
      <c r="GD35" s="192"/>
      <c r="GE35" s="192"/>
      <c r="GF35" s="192"/>
      <c r="GG35" s="192"/>
      <c r="GH35" s="192"/>
      <c r="GI35" s="192"/>
      <c r="GJ35" s="192"/>
      <c r="GK35" s="192"/>
      <c r="GL35" s="192"/>
      <c r="GM35" s="192"/>
      <c r="GN35" s="192"/>
      <c r="GO35" s="192"/>
      <c r="GP35" s="192"/>
      <c r="GQ35" s="192"/>
      <c r="GR35" s="192"/>
      <c r="GS35" s="192"/>
      <c r="GT35" s="192"/>
      <c r="GU35" s="192"/>
      <c r="GV35" s="192"/>
      <c r="GW35" s="192"/>
      <c r="GX35" s="192"/>
      <c r="GY35" s="192"/>
      <c r="GZ35" s="192"/>
      <c r="HA35" s="192"/>
      <c r="HB35" s="192"/>
      <c r="HC35" s="192"/>
      <c r="HD35" s="192"/>
      <c r="HE35" s="192"/>
      <c r="HF35" s="192"/>
      <c r="HG35" s="192"/>
      <c r="HH35" s="192"/>
      <c r="HI35" s="192"/>
      <c r="HJ35" s="192"/>
      <c r="HK35" s="192"/>
      <c r="HL35" s="192"/>
      <c r="HM35" s="192"/>
      <c r="HN35" s="192"/>
      <c r="HO35" s="192"/>
      <c r="HP35" s="192"/>
      <c r="HQ35" s="192"/>
      <c r="HR35" s="192"/>
      <c r="HS35" s="192"/>
      <c r="HT35" s="192"/>
      <c r="HU35" s="192"/>
      <c r="HV35" s="192"/>
      <c r="HW35" s="192"/>
      <c r="HX35" s="192"/>
      <c r="HY35" s="192"/>
      <c r="HZ35" s="192"/>
      <c r="IA35" s="192"/>
      <c r="IB35" s="192"/>
      <c r="IC35" s="192"/>
      <c r="ID35" s="192"/>
      <c r="IE35" s="192"/>
      <c r="IF35" s="192"/>
      <c r="IG35" s="192"/>
      <c r="IH35" s="192"/>
      <c r="II35" s="192"/>
      <c r="IJ35" s="192"/>
      <c r="IK35" s="192"/>
      <c r="IL35" s="192"/>
      <c r="IM35" s="192"/>
      <c r="IN35" s="192"/>
      <c r="IO35" s="192"/>
      <c r="IP35" s="192"/>
      <c r="IQ35" s="192"/>
      <c r="IR35" s="192"/>
      <c r="IS35" s="192"/>
      <c r="IT35" s="192"/>
      <c r="IU35" s="192"/>
      <c r="IV35" s="192"/>
    </row>
    <row r="36" spans="1:256" x14ac:dyDescent="0.25">
      <c r="A36" s="307" t="s">
        <v>21</v>
      </c>
      <c r="B36" s="258">
        <v>215</v>
      </c>
      <c r="C36" s="288">
        <v>7.0000000000000007E-2</v>
      </c>
      <c r="D36" s="288">
        <v>0.02</v>
      </c>
      <c r="E36" s="288">
        <v>15</v>
      </c>
      <c r="F36" s="288">
        <v>60</v>
      </c>
      <c r="G36" s="258" t="s">
        <v>22</v>
      </c>
      <c r="H36" s="225" t="s">
        <v>23</v>
      </c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/>
      <c r="CE36" s="192"/>
      <c r="CF36" s="192"/>
      <c r="CG36" s="192"/>
      <c r="CH36" s="192"/>
      <c r="CI36" s="192"/>
      <c r="CJ36" s="192"/>
      <c r="CK36" s="192"/>
      <c r="CL36" s="192"/>
      <c r="CM36" s="192"/>
      <c r="CN36" s="192"/>
      <c r="CO36" s="192"/>
      <c r="CP36" s="192"/>
      <c r="CQ36" s="192"/>
      <c r="CR36" s="192"/>
      <c r="CS36" s="192"/>
      <c r="CT36" s="192"/>
      <c r="CU36" s="192"/>
      <c r="CV36" s="192"/>
      <c r="CW36" s="192"/>
      <c r="CX36" s="192"/>
      <c r="CY36" s="192"/>
      <c r="CZ36" s="192"/>
      <c r="DA36" s="192"/>
      <c r="DB36" s="192"/>
      <c r="DC36" s="192"/>
      <c r="DD36" s="192"/>
      <c r="DE36" s="192"/>
      <c r="DF36" s="192"/>
      <c r="DG36" s="192"/>
      <c r="DH36" s="192"/>
      <c r="DI36" s="192"/>
      <c r="DJ36" s="192"/>
      <c r="DK36" s="192"/>
      <c r="DL36" s="192"/>
      <c r="DM36" s="192"/>
      <c r="DN36" s="192"/>
      <c r="DO36" s="192"/>
      <c r="DP36" s="192"/>
      <c r="DQ36" s="192"/>
      <c r="DR36" s="192"/>
      <c r="DS36" s="192"/>
      <c r="DT36" s="192"/>
      <c r="DU36" s="192"/>
      <c r="DV36" s="192"/>
      <c r="DW36" s="192"/>
      <c r="DX36" s="192"/>
      <c r="DY36" s="192"/>
      <c r="DZ36" s="192"/>
      <c r="EA36" s="192"/>
      <c r="EB36" s="192"/>
      <c r="EC36" s="192"/>
      <c r="ED36" s="192"/>
      <c r="EE36" s="192"/>
      <c r="EF36" s="192"/>
      <c r="EG36" s="192"/>
      <c r="EH36" s="192"/>
      <c r="EI36" s="192"/>
      <c r="EJ36" s="192"/>
      <c r="EK36" s="192"/>
      <c r="EL36" s="192"/>
      <c r="EM36" s="192"/>
      <c r="EN36" s="192"/>
      <c r="EO36" s="192"/>
      <c r="EP36" s="192"/>
      <c r="EQ36" s="192"/>
      <c r="ER36" s="192"/>
      <c r="ES36" s="192"/>
      <c r="ET36" s="192"/>
      <c r="EU36" s="192"/>
      <c r="EV36" s="192"/>
      <c r="EW36" s="192"/>
      <c r="EX36" s="192"/>
      <c r="EY36" s="192"/>
      <c r="EZ36" s="192"/>
      <c r="FA36" s="192"/>
      <c r="FB36" s="192"/>
      <c r="FC36" s="192"/>
      <c r="FD36" s="192"/>
      <c r="FE36" s="192"/>
      <c r="FF36" s="192"/>
      <c r="FG36" s="192"/>
      <c r="FH36" s="192"/>
      <c r="FI36" s="192"/>
      <c r="FJ36" s="192"/>
      <c r="FK36" s="192"/>
      <c r="FL36" s="192"/>
      <c r="FM36" s="192"/>
      <c r="FN36" s="192"/>
      <c r="FO36" s="192"/>
      <c r="FP36" s="192"/>
      <c r="FQ36" s="192"/>
      <c r="FR36" s="192"/>
      <c r="FS36" s="192"/>
      <c r="FT36" s="192"/>
      <c r="FU36" s="192"/>
      <c r="FV36" s="192"/>
      <c r="FW36" s="192"/>
      <c r="FX36" s="192"/>
      <c r="FY36" s="192"/>
      <c r="FZ36" s="192"/>
      <c r="GA36" s="192"/>
      <c r="GB36" s="192"/>
      <c r="GC36" s="192"/>
      <c r="GD36" s="192"/>
      <c r="GE36" s="192"/>
      <c r="GF36" s="192"/>
      <c r="GG36" s="192"/>
      <c r="GH36" s="192"/>
      <c r="GI36" s="192"/>
      <c r="GJ36" s="192"/>
      <c r="GK36" s="192"/>
      <c r="GL36" s="192"/>
      <c r="GM36" s="192"/>
      <c r="GN36" s="192"/>
      <c r="GO36" s="192"/>
      <c r="GP36" s="192"/>
      <c r="GQ36" s="192"/>
      <c r="GR36" s="192"/>
      <c r="GS36" s="192"/>
      <c r="GT36" s="192"/>
      <c r="GU36" s="192"/>
      <c r="GV36" s="192"/>
      <c r="GW36" s="192"/>
      <c r="GX36" s="192"/>
      <c r="GY36" s="192"/>
      <c r="GZ36" s="192"/>
      <c r="HA36" s="192"/>
      <c r="HB36" s="192"/>
      <c r="HC36" s="192"/>
      <c r="HD36" s="192"/>
      <c r="HE36" s="192"/>
      <c r="HF36" s="192"/>
      <c r="HG36" s="192"/>
      <c r="HH36" s="192"/>
      <c r="HI36" s="192"/>
      <c r="HJ36" s="192"/>
      <c r="HK36" s="192"/>
      <c r="HL36" s="192"/>
      <c r="HM36" s="192"/>
      <c r="HN36" s="192"/>
      <c r="HO36" s="192"/>
      <c r="HP36" s="192"/>
      <c r="HQ36" s="192"/>
      <c r="HR36" s="192"/>
      <c r="HS36" s="192"/>
      <c r="HT36" s="192"/>
      <c r="HU36" s="192"/>
      <c r="HV36" s="192"/>
      <c r="HW36" s="192"/>
      <c r="HX36" s="192"/>
      <c r="HY36" s="192"/>
      <c r="HZ36" s="192"/>
      <c r="IA36" s="192"/>
      <c r="IB36" s="192"/>
      <c r="IC36" s="192"/>
      <c r="ID36" s="192"/>
      <c r="IE36" s="192"/>
      <c r="IF36" s="192"/>
      <c r="IG36" s="192"/>
      <c r="IH36" s="192"/>
      <c r="II36" s="192"/>
      <c r="IJ36" s="192"/>
      <c r="IK36" s="192"/>
      <c r="IL36" s="192"/>
      <c r="IM36" s="192"/>
      <c r="IN36" s="192"/>
      <c r="IO36" s="192"/>
      <c r="IP36" s="192"/>
      <c r="IQ36" s="192"/>
      <c r="IR36" s="192"/>
      <c r="IS36" s="192"/>
      <c r="IT36" s="192"/>
      <c r="IU36" s="192"/>
    </row>
    <row r="37" spans="1:256" x14ac:dyDescent="0.3">
      <c r="A37" s="215" t="s">
        <v>45</v>
      </c>
      <c r="B37" s="289">
        <v>20</v>
      </c>
      <c r="C37" s="271">
        <v>1.3</v>
      </c>
      <c r="D37" s="271">
        <v>0.2</v>
      </c>
      <c r="E37" s="271">
        <v>8.6</v>
      </c>
      <c r="F37" s="271">
        <v>43</v>
      </c>
      <c r="G37" s="265" t="s">
        <v>46</v>
      </c>
      <c r="H37" s="208" t="s">
        <v>47</v>
      </c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5"/>
      <c r="AL37" s="285"/>
      <c r="AM37" s="285"/>
      <c r="AN37" s="285"/>
      <c r="AO37" s="285"/>
      <c r="AP37" s="285"/>
      <c r="AQ37" s="285"/>
      <c r="AR37" s="285"/>
      <c r="AS37" s="285"/>
      <c r="AT37" s="285"/>
      <c r="AU37" s="285"/>
      <c r="AV37" s="285"/>
      <c r="AW37" s="285"/>
      <c r="AX37" s="285"/>
      <c r="AY37" s="285"/>
      <c r="AZ37" s="285"/>
      <c r="BA37" s="285"/>
      <c r="BB37" s="285"/>
      <c r="BC37" s="285"/>
      <c r="BD37" s="285"/>
      <c r="BE37" s="285"/>
      <c r="BF37" s="285"/>
      <c r="BG37" s="285"/>
      <c r="BH37" s="285"/>
      <c r="BI37" s="285"/>
      <c r="BJ37" s="285"/>
      <c r="BK37" s="285"/>
      <c r="BL37" s="285"/>
      <c r="BM37" s="285"/>
      <c r="BN37" s="285"/>
      <c r="BO37" s="285"/>
      <c r="BP37" s="285"/>
      <c r="BQ37" s="285"/>
      <c r="BR37" s="285"/>
      <c r="BS37" s="285"/>
      <c r="BT37" s="285"/>
      <c r="BU37" s="285"/>
      <c r="BV37" s="285"/>
      <c r="BW37" s="285"/>
      <c r="BX37" s="285"/>
      <c r="BY37" s="285"/>
      <c r="BZ37" s="285"/>
      <c r="CA37" s="285"/>
      <c r="CB37" s="285"/>
      <c r="CC37" s="285"/>
      <c r="CD37" s="285"/>
      <c r="CE37" s="285"/>
      <c r="CF37" s="285"/>
      <c r="CG37" s="285"/>
      <c r="CH37" s="285"/>
      <c r="CI37" s="285"/>
      <c r="CJ37" s="285"/>
      <c r="CK37" s="285"/>
      <c r="CL37" s="285"/>
      <c r="CM37" s="285"/>
      <c r="CN37" s="285"/>
      <c r="CO37" s="285"/>
      <c r="CP37" s="285"/>
      <c r="CQ37" s="285"/>
      <c r="CR37" s="285"/>
      <c r="CS37" s="285"/>
      <c r="CT37" s="285"/>
      <c r="CU37" s="285"/>
      <c r="CV37" s="285"/>
      <c r="CW37" s="285"/>
      <c r="CX37" s="285"/>
      <c r="CY37" s="285"/>
      <c r="CZ37" s="285"/>
      <c r="DA37" s="285"/>
      <c r="DB37" s="285"/>
      <c r="DC37" s="285"/>
      <c r="DD37" s="285"/>
      <c r="DE37" s="285"/>
      <c r="DF37" s="285"/>
      <c r="DG37" s="285"/>
      <c r="DH37" s="285"/>
      <c r="DI37" s="285"/>
      <c r="DJ37" s="285"/>
      <c r="DK37" s="285"/>
      <c r="DL37" s="285"/>
      <c r="DM37" s="285"/>
      <c r="DN37" s="285"/>
      <c r="DO37" s="285"/>
      <c r="DP37" s="285"/>
      <c r="DQ37" s="285"/>
      <c r="DR37" s="285"/>
      <c r="DS37" s="285"/>
      <c r="DT37" s="285"/>
      <c r="DU37" s="285"/>
      <c r="DV37" s="285"/>
      <c r="DW37" s="285"/>
      <c r="DX37" s="285"/>
      <c r="DY37" s="285"/>
      <c r="DZ37" s="285"/>
      <c r="EA37" s="285"/>
      <c r="EB37" s="285"/>
      <c r="EC37" s="285"/>
      <c r="ED37" s="285"/>
      <c r="EE37" s="285"/>
      <c r="EF37" s="285"/>
      <c r="EG37" s="285"/>
      <c r="EH37" s="285"/>
      <c r="EI37" s="285"/>
      <c r="EJ37" s="285"/>
      <c r="EK37" s="285"/>
      <c r="EL37" s="285"/>
      <c r="EM37" s="285"/>
      <c r="EN37" s="285"/>
      <c r="EO37" s="285"/>
      <c r="EP37" s="285"/>
      <c r="EQ37" s="285"/>
      <c r="ER37" s="285"/>
      <c r="ES37" s="285"/>
      <c r="ET37" s="285"/>
      <c r="EU37" s="285"/>
      <c r="EV37" s="285"/>
      <c r="EW37" s="285"/>
      <c r="EX37" s="285"/>
      <c r="EY37" s="285"/>
      <c r="EZ37" s="285"/>
      <c r="FA37" s="285"/>
      <c r="FB37" s="285"/>
      <c r="FC37" s="285"/>
      <c r="FD37" s="285"/>
      <c r="FE37" s="285"/>
      <c r="FF37" s="285"/>
      <c r="FG37" s="285"/>
      <c r="FH37" s="285"/>
      <c r="FI37" s="285"/>
      <c r="FJ37" s="285"/>
      <c r="FK37" s="285"/>
      <c r="FL37" s="285"/>
      <c r="FM37" s="285"/>
      <c r="FN37" s="285"/>
      <c r="FO37" s="285"/>
      <c r="FP37" s="285"/>
      <c r="FQ37" s="285"/>
      <c r="FR37" s="285"/>
      <c r="FS37" s="285"/>
      <c r="FT37" s="285"/>
      <c r="FU37" s="285"/>
      <c r="FV37" s="285"/>
      <c r="FW37" s="285"/>
      <c r="FX37" s="285"/>
      <c r="FY37" s="285"/>
      <c r="FZ37" s="285"/>
      <c r="GA37" s="285"/>
      <c r="GB37" s="285"/>
      <c r="GC37" s="285"/>
      <c r="GD37" s="285"/>
      <c r="GE37" s="285"/>
      <c r="GF37" s="285"/>
      <c r="GG37" s="285"/>
      <c r="GH37" s="285"/>
      <c r="GI37" s="285"/>
      <c r="GJ37" s="285"/>
      <c r="GK37" s="285"/>
      <c r="GL37" s="285"/>
      <c r="GM37" s="285"/>
      <c r="GN37" s="285"/>
      <c r="GO37" s="285"/>
      <c r="GP37" s="285"/>
      <c r="GQ37" s="285"/>
      <c r="GR37" s="285"/>
      <c r="GS37" s="285"/>
      <c r="GT37" s="285"/>
      <c r="GU37" s="285"/>
      <c r="GV37" s="285"/>
      <c r="GW37" s="285"/>
      <c r="GX37" s="285"/>
      <c r="GY37" s="285"/>
      <c r="GZ37" s="285"/>
      <c r="HA37" s="285"/>
      <c r="HB37" s="285"/>
      <c r="HC37" s="285"/>
      <c r="HD37" s="285"/>
      <c r="HE37" s="285"/>
      <c r="HF37" s="285"/>
      <c r="HG37" s="285"/>
      <c r="HH37" s="285"/>
      <c r="HI37" s="285"/>
      <c r="HJ37" s="285"/>
      <c r="HK37" s="285"/>
      <c r="HL37" s="285"/>
      <c r="HM37" s="285"/>
      <c r="HN37" s="285"/>
      <c r="HO37" s="285"/>
      <c r="HP37" s="285"/>
      <c r="HQ37" s="285"/>
      <c r="HR37" s="285"/>
      <c r="HS37" s="285"/>
      <c r="HT37" s="285"/>
      <c r="HU37" s="285"/>
      <c r="HV37" s="285"/>
      <c r="HW37" s="285"/>
      <c r="HX37" s="285"/>
      <c r="HY37" s="285"/>
      <c r="HZ37" s="285"/>
      <c r="IA37" s="285"/>
      <c r="IB37" s="285"/>
      <c r="IC37" s="285"/>
      <c r="ID37" s="285"/>
      <c r="IE37" s="285"/>
      <c r="IF37" s="285"/>
      <c r="IG37" s="285"/>
      <c r="IH37" s="285"/>
      <c r="II37" s="285"/>
      <c r="IJ37" s="285"/>
      <c r="IK37" s="285"/>
      <c r="IL37" s="285"/>
      <c r="IM37" s="285"/>
      <c r="IN37" s="285"/>
      <c r="IO37" s="285"/>
      <c r="IP37" s="285"/>
      <c r="IQ37" s="285"/>
      <c r="IR37" s="285"/>
      <c r="IS37" s="285"/>
      <c r="IT37" s="285"/>
      <c r="IU37" s="285"/>
    </row>
    <row r="38" spans="1:256" x14ac:dyDescent="0.3">
      <c r="A38" s="218" t="s">
        <v>25</v>
      </c>
      <c r="B38" s="188">
        <f>SUM(B35:B37)</f>
        <v>485</v>
      </c>
      <c r="C38" s="290">
        <f>SUM(C35:C37)</f>
        <v>18.28</v>
      </c>
      <c r="D38" s="290">
        <f>SUM(D35:D37)</f>
        <v>20.119999999999997</v>
      </c>
      <c r="E38" s="290">
        <f>SUM(E35:E37)</f>
        <v>66.239999999999995</v>
      </c>
      <c r="F38" s="290">
        <f>SUM(F35:F37)</f>
        <v>521</v>
      </c>
      <c r="G38" s="290"/>
      <c r="H38" s="290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246"/>
      <c r="AR38" s="246"/>
      <c r="AS38" s="246"/>
      <c r="AT38" s="246"/>
      <c r="AU38" s="246"/>
      <c r="AV38" s="246"/>
      <c r="AW38" s="246"/>
      <c r="AX38" s="246"/>
      <c r="AY38" s="246"/>
      <c r="AZ38" s="246"/>
      <c r="BA38" s="246"/>
      <c r="BB38" s="246"/>
      <c r="BC38" s="246"/>
      <c r="BD38" s="246"/>
      <c r="BE38" s="246"/>
      <c r="BF38" s="246"/>
      <c r="BG38" s="246"/>
      <c r="BH38" s="246"/>
      <c r="BI38" s="246"/>
      <c r="BJ38" s="246"/>
      <c r="BK38" s="246"/>
      <c r="BL38" s="246"/>
      <c r="BM38" s="246"/>
      <c r="BN38" s="246"/>
      <c r="BO38" s="246"/>
      <c r="BP38" s="246"/>
      <c r="BQ38" s="246"/>
      <c r="BR38" s="246"/>
      <c r="BS38" s="246"/>
      <c r="BT38" s="246"/>
      <c r="BU38" s="246"/>
      <c r="BV38" s="246"/>
      <c r="BW38" s="246"/>
      <c r="BX38" s="246"/>
      <c r="BY38" s="246"/>
      <c r="BZ38" s="246"/>
      <c r="CA38" s="246"/>
      <c r="CB38" s="246"/>
      <c r="CC38" s="246"/>
      <c r="CD38" s="246"/>
      <c r="CE38" s="246"/>
      <c r="CF38" s="246"/>
      <c r="CG38" s="246"/>
      <c r="CH38" s="246"/>
      <c r="CI38" s="246"/>
      <c r="CJ38" s="246"/>
      <c r="CK38" s="246"/>
      <c r="CL38" s="246"/>
      <c r="CM38" s="246"/>
      <c r="CN38" s="246"/>
      <c r="CO38" s="246"/>
      <c r="CP38" s="246"/>
      <c r="CQ38" s="246"/>
      <c r="CR38" s="246"/>
      <c r="CS38" s="246"/>
      <c r="CT38" s="246"/>
      <c r="CU38" s="246"/>
      <c r="CV38" s="246"/>
      <c r="CW38" s="246"/>
      <c r="CX38" s="246"/>
      <c r="CY38" s="246"/>
      <c r="CZ38" s="246"/>
      <c r="DA38" s="246"/>
      <c r="DB38" s="246"/>
      <c r="DC38" s="246"/>
      <c r="DD38" s="246"/>
      <c r="DE38" s="246"/>
      <c r="DF38" s="246"/>
      <c r="DG38" s="246"/>
      <c r="DH38" s="246"/>
      <c r="DI38" s="246"/>
      <c r="DJ38" s="246"/>
      <c r="DK38" s="246"/>
      <c r="DL38" s="246"/>
      <c r="DM38" s="246"/>
      <c r="DN38" s="246"/>
      <c r="DO38" s="246"/>
      <c r="DP38" s="246"/>
      <c r="DQ38" s="246"/>
      <c r="DR38" s="246"/>
      <c r="DS38" s="246"/>
      <c r="DT38" s="246"/>
      <c r="DU38" s="246"/>
      <c r="DV38" s="246"/>
      <c r="DW38" s="246"/>
      <c r="DX38" s="246"/>
      <c r="DY38" s="246"/>
      <c r="DZ38" s="246"/>
      <c r="EA38" s="246"/>
      <c r="EB38" s="246"/>
      <c r="EC38" s="246"/>
      <c r="ED38" s="246"/>
      <c r="EE38" s="246"/>
      <c r="EF38" s="246"/>
      <c r="EG38" s="246"/>
      <c r="EH38" s="246"/>
      <c r="EI38" s="246"/>
      <c r="EJ38" s="246"/>
      <c r="EK38" s="246"/>
      <c r="EL38" s="246"/>
      <c r="EM38" s="246"/>
      <c r="EN38" s="246"/>
      <c r="EO38" s="246"/>
      <c r="EP38" s="246"/>
      <c r="EQ38" s="246"/>
      <c r="ER38" s="246"/>
      <c r="ES38" s="246"/>
      <c r="ET38" s="246"/>
      <c r="EU38" s="246"/>
      <c r="EV38" s="246"/>
      <c r="EW38" s="246"/>
      <c r="EX38" s="246"/>
      <c r="EY38" s="246"/>
      <c r="EZ38" s="246"/>
      <c r="FA38" s="246"/>
      <c r="FB38" s="246"/>
      <c r="FC38" s="246"/>
      <c r="FD38" s="246"/>
      <c r="FE38" s="246"/>
      <c r="FF38" s="246"/>
      <c r="FG38" s="246"/>
      <c r="FH38" s="246"/>
      <c r="FI38" s="246"/>
      <c r="FJ38" s="246"/>
      <c r="FK38" s="246"/>
      <c r="FL38" s="246"/>
      <c r="FM38" s="246"/>
      <c r="FN38" s="246"/>
      <c r="FO38" s="246"/>
      <c r="FP38" s="246"/>
      <c r="FQ38" s="246"/>
      <c r="FR38" s="246"/>
      <c r="FS38" s="246"/>
      <c r="FT38" s="246"/>
      <c r="FU38" s="246"/>
      <c r="FV38" s="246"/>
      <c r="FW38" s="246"/>
      <c r="FX38" s="246"/>
      <c r="FY38" s="246"/>
      <c r="FZ38" s="246"/>
      <c r="GA38" s="246"/>
      <c r="GB38" s="246"/>
      <c r="GC38" s="246"/>
      <c r="GD38" s="246"/>
      <c r="GE38" s="246"/>
      <c r="GF38" s="246"/>
      <c r="GG38" s="246"/>
      <c r="GH38" s="246"/>
      <c r="GI38" s="246"/>
      <c r="GJ38" s="246"/>
      <c r="GK38" s="246"/>
      <c r="GL38" s="246"/>
      <c r="GM38" s="246"/>
      <c r="GN38" s="246"/>
      <c r="GO38" s="246"/>
      <c r="GP38" s="246"/>
      <c r="GQ38" s="246"/>
      <c r="GR38" s="246"/>
      <c r="GS38" s="246"/>
      <c r="GT38" s="246"/>
      <c r="GU38" s="246"/>
      <c r="GV38" s="246"/>
      <c r="GW38" s="246"/>
      <c r="GX38" s="246"/>
      <c r="GY38" s="246"/>
      <c r="GZ38" s="246"/>
      <c r="HA38" s="246"/>
      <c r="HB38" s="246"/>
      <c r="HC38" s="246"/>
      <c r="HD38" s="246"/>
      <c r="HE38" s="246"/>
      <c r="HF38" s="246"/>
      <c r="HG38" s="246"/>
      <c r="HH38" s="246"/>
      <c r="HI38" s="246"/>
      <c r="HJ38" s="246"/>
      <c r="HK38" s="246"/>
      <c r="HL38" s="246"/>
      <c r="HM38" s="246"/>
      <c r="HN38" s="246"/>
      <c r="HO38" s="246"/>
      <c r="HP38" s="246"/>
      <c r="HQ38" s="246"/>
      <c r="HR38" s="246"/>
      <c r="HS38" s="246"/>
      <c r="HT38" s="246"/>
      <c r="HU38" s="246"/>
      <c r="HV38" s="246"/>
      <c r="HW38" s="246"/>
      <c r="HX38" s="246"/>
      <c r="HY38" s="246"/>
      <c r="HZ38" s="246"/>
      <c r="IA38" s="246"/>
      <c r="IB38" s="246"/>
      <c r="IC38" s="246"/>
      <c r="ID38" s="246"/>
      <c r="IE38" s="246"/>
      <c r="IF38" s="246"/>
      <c r="IG38" s="246"/>
      <c r="IH38" s="246"/>
      <c r="II38" s="246"/>
      <c r="IJ38" s="246"/>
      <c r="IK38" s="246"/>
      <c r="IL38" s="246"/>
      <c r="IM38" s="246"/>
      <c r="IN38" s="246"/>
      <c r="IO38" s="246"/>
      <c r="IP38" s="246"/>
      <c r="IQ38" s="246"/>
      <c r="IR38" s="246"/>
      <c r="IS38" s="246"/>
      <c r="IT38" s="246"/>
      <c r="IU38" s="246"/>
    </row>
    <row r="39" spans="1:256" x14ac:dyDescent="0.3">
      <c r="A39" s="185" t="s">
        <v>124</v>
      </c>
      <c r="B39" s="186"/>
      <c r="C39" s="186"/>
      <c r="D39" s="186"/>
      <c r="E39" s="186"/>
      <c r="F39" s="186"/>
      <c r="G39" s="186"/>
      <c r="H39" s="187"/>
    </row>
    <row r="40" spans="1:256" s="144" customFormat="1" ht="11.25" customHeight="1" x14ac:dyDescent="0.2">
      <c r="A40" s="313" t="s">
        <v>247</v>
      </c>
      <c r="B40" s="313" t="s">
        <v>6</v>
      </c>
      <c r="C40" s="283" t="s">
        <v>248</v>
      </c>
      <c r="D40" s="283" t="s">
        <v>249</v>
      </c>
      <c r="E40" s="283" t="s">
        <v>250</v>
      </c>
      <c r="F40" s="314" t="s">
        <v>10</v>
      </c>
      <c r="G40" s="315" t="s">
        <v>4</v>
      </c>
      <c r="H40" s="283" t="s">
        <v>251</v>
      </c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</row>
    <row r="41" spans="1:256" x14ac:dyDescent="0.3">
      <c r="A41" s="193" t="s">
        <v>239</v>
      </c>
      <c r="B41" s="194"/>
      <c r="C41" s="195"/>
      <c r="D41" s="195"/>
      <c r="E41" s="195"/>
      <c r="F41" s="195"/>
      <c r="G41" s="195"/>
      <c r="H41" s="306"/>
    </row>
    <row r="42" spans="1:256" x14ac:dyDescent="0.3">
      <c r="A42" s="251" t="s">
        <v>281</v>
      </c>
      <c r="B42" s="223">
        <v>250</v>
      </c>
      <c r="C42" s="199">
        <v>18.3</v>
      </c>
      <c r="D42" s="199">
        <v>15.2</v>
      </c>
      <c r="E42" s="199">
        <v>21.7</v>
      </c>
      <c r="F42" s="199">
        <v>297.10000000000002</v>
      </c>
      <c r="G42" s="200" t="s">
        <v>282</v>
      </c>
      <c r="H42" s="253" t="s">
        <v>283</v>
      </c>
      <c r="L42" s="254"/>
      <c r="M42" s="255"/>
      <c r="N42" s="256"/>
    </row>
    <row r="43" spans="1:256" x14ac:dyDescent="0.25">
      <c r="A43" s="307" t="s">
        <v>21</v>
      </c>
      <c r="B43" s="258">
        <v>215</v>
      </c>
      <c r="C43" s="288">
        <v>7.0000000000000007E-2</v>
      </c>
      <c r="D43" s="288">
        <v>0.02</v>
      </c>
      <c r="E43" s="288">
        <v>15</v>
      </c>
      <c r="F43" s="288">
        <v>60</v>
      </c>
      <c r="G43" s="258" t="s">
        <v>22</v>
      </c>
      <c r="H43" s="225" t="s">
        <v>23</v>
      </c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92"/>
      <c r="BM43" s="192"/>
      <c r="BN43" s="192"/>
      <c r="BO43" s="192"/>
      <c r="BP43" s="192"/>
      <c r="BQ43" s="192"/>
      <c r="BR43" s="192"/>
      <c r="BS43" s="192"/>
      <c r="BT43" s="192"/>
      <c r="BU43" s="192"/>
      <c r="BV43" s="192"/>
      <c r="BW43" s="192"/>
      <c r="BX43" s="192"/>
      <c r="BY43" s="192"/>
      <c r="BZ43" s="192"/>
      <c r="CA43" s="192"/>
      <c r="CB43" s="192"/>
      <c r="CC43" s="192"/>
      <c r="CD43" s="192"/>
      <c r="CE43" s="192"/>
      <c r="CF43" s="192"/>
      <c r="CG43" s="192"/>
      <c r="CH43" s="192"/>
      <c r="CI43" s="192"/>
      <c r="CJ43" s="192"/>
      <c r="CK43" s="192"/>
      <c r="CL43" s="192"/>
      <c r="CM43" s="192"/>
      <c r="CN43" s="192"/>
      <c r="CO43" s="192"/>
      <c r="CP43" s="192"/>
      <c r="CQ43" s="192"/>
      <c r="CR43" s="192"/>
      <c r="CS43" s="192"/>
      <c r="CT43" s="192"/>
      <c r="CU43" s="192"/>
      <c r="CV43" s="192"/>
      <c r="CW43" s="192"/>
      <c r="CX43" s="192"/>
      <c r="CY43" s="192"/>
      <c r="CZ43" s="192"/>
      <c r="DA43" s="192"/>
      <c r="DB43" s="192"/>
      <c r="DC43" s="192"/>
      <c r="DD43" s="192"/>
      <c r="DE43" s="192"/>
      <c r="DF43" s="192"/>
      <c r="DG43" s="192"/>
      <c r="DH43" s="192"/>
      <c r="DI43" s="192"/>
      <c r="DJ43" s="192"/>
      <c r="DK43" s="192"/>
      <c r="DL43" s="192"/>
      <c r="DM43" s="192"/>
      <c r="DN43" s="192"/>
      <c r="DO43" s="192"/>
      <c r="DP43" s="192"/>
      <c r="DQ43" s="192"/>
      <c r="DR43" s="192"/>
      <c r="DS43" s="192"/>
      <c r="DT43" s="192"/>
      <c r="DU43" s="192"/>
      <c r="DV43" s="192"/>
      <c r="DW43" s="192"/>
      <c r="DX43" s="192"/>
      <c r="DY43" s="192"/>
      <c r="DZ43" s="192"/>
      <c r="EA43" s="192"/>
      <c r="EB43" s="192"/>
      <c r="EC43" s="192"/>
      <c r="ED43" s="192"/>
      <c r="EE43" s="192"/>
      <c r="EF43" s="192"/>
      <c r="EG43" s="192"/>
      <c r="EH43" s="192"/>
      <c r="EI43" s="192"/>
      <c r="EJ43" s="192"/>
      <c r="EK43" s="192"/>
      <c r="EL43" s="192"/>
      <c r="EM43" s="192"/>
      <c r="EN43" s="192"/>
      <c r="EO43" s="192"/>
      <c r="EP43" s="192"/>
      <c r="EQ43" s="192"/>
      <c r="ER43" s="192"/>
      <c r="ES43" s="192"/>
      <c r="ET43" s="192"/>
      <c r="EU43" s="192"/>
      <c r="EV43" s="192"/>
      <c r="EW43" s="192"/>
      <c r="EX43" s="192"/>
      <c r="EY43" s="192"/>
      <c r="EZ43" s="192"/>
      <c r="FA43" s="192"/>
      <c r="FB43" s="192"/>
      <c r="FC43" s="192"/>
      <c r="FD43" s="192"/>
      <c r="FE43" s="192"/>
      <c r="FF43" s="192"/>
      <c r="FG43" s="192"/>
      <c r="FH43" s="192"/>
      <c r="FI43" s="192"/>
      <c r="FJ43" s="192"/>
      <c r="FK43" s="192"/>
      <c r="FL43" s="192"/>
      <c r="FM43" s="192"/>
      <c r="FN43" s="192"/>
      <c r="FO43" s="192"/>
      <c r="FP43" s="192"/>
      <c r="FQ43" s="192"/>
      <c r="FR43" s="192"/>
      <c r="FS43" s="192"/>
      <c r="FT43" s="192"/>
      <c r="FU43" s="192"/>
      <c r="FV43" s="192"/>
      <c r="FW43" s="192"/>
      <c r="FX43" s="192"/>
      <c r="FY43" s="192"/>
      <c r="FZ43" s="192"/>
      <c r="GA43" s="192"/>
      <c r="GB43" s="192"/>
      <c r="GC43" s="192"/>
      <c r="GD43" s="192"/>
      <c r="GE43" s="192"/>
      <c r="GF43" s="192"/>
      <c r="GG43" s="192"/>
      <c r="GH43" s="192"/>
      <c r="GI43" s="192"/>
      <c r="GJ43" s="192"/>
      <c r="GK43" s="192"/>
      <c r="GL43" s="192"/>
      <c r="GM43" s="192"/>
      <c r="GN43" s="192"/>
      <c r="GO43" s="192"/>
      <c r="GP43" s="192"/>
      <c r="GQ43" s="192"/>
      <c r="GR43" s="192"/>
      <c r="GS43" s="192"/>
      <c r="GT43" s="192"/>
      <c r="GU43" s="192"/>
      <c r="GV43" s="192"/>
      <c r="GW43" s="192"/>
      <c r="GX43" s="192"/>
      <c r="GY43" s="192"/>
      <c r="GZ43" s="192"/>
      <c r="HA43" s="192"/>
      <c r="HB43" s="192"/>
      <c r="HC43" s="192"/>
      <c r="HD43" s="192"/>
      <c r="HE43" s="192"/>
      <c r="HF43" s="192"/>
      <c r="HG43" s="192"/>
      <c r="HH43" s="192"/>
      <c r="HI43" s="192"/>
      <c r="HJ43" s="192"/>
      <c r="HK43" s="192"/>
      <c r="HL43" s="192"/>
      <c r="HM43" s="192"/>
      <c r="HN43" s="192"/>
      <c r="HO43" s="192"/>
      <c r="HP43" s="192"/>
      <c r="HQ43" s="192"/>
      <c r="HR43" s="192"/>
      <c r="HS43" s="192"/>
      <c r="HT43" s="192"/>
      <c r="HU43" s="192"/>
      <c r="HV43" s="192"/>
      <c r="HW43" s="192"/>
      <c r="HX43" s="192"/>
      <c r="HY43" s="192"/>
      <c r="HZ43" s="192"/>
      <c r="IA43" s="192"/>
      <c r="IB43" s="192"/>
      <c r="IC43" s="192"/>
      <c r="ID43" s="192"/>
      <c r="IE43" s="192"/>
      <c r="IF43" s="192"/>
      <c r="IG43" s="192"/>
      <c r="IH43" s="192"/>
      <c r="II43" s="192"/>
      <c r="IJ43" s="192"/>
      <c r="IK43" s="192"/>
      <c r="IL43" s="192"/>
      <c r="IM43" s="192"/>
      <c r="IN43" s="192"/>
      <c r="IO43" s="192"/>
      <c r="IP43" s="192"/>
      <c r="IQ43" s="192"/>
      <c r="IR43" s="192"/>
      <c r="IS43" s="192"/>
      <c r="IT43" s="192"/>
      <c r="IU43" s="192"/>
    </row>
    <row r="44" spans="1:256" x14ac:dyDescent="0.3">
      <c r="A44" s="215" t="s">
        <v>48</v>
      </c>
      <c r="B44" s="216">
        <v>20</v>
      </c>
      <c r="C44" s="231">
        <v>1.6</v>
      </c>
      <c r="D44" s="231">
        <v>0.2</v>
      </c>
      <c r="E44" s="231">
        <v>10.199999999999999</v>
      </c>
      <c r="F44" s="231">
        <v>50</v>
      </c>
      <c r="G44" s="210" t="s">
        <v>46</v>
      </c>
      <c r="H44" s="217" t="s">
        <v>49</v>
      </c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5"/>
      <c r="AL44" s="285"/>
      <c r="AM44" s="285"/>
      <c r="AN44" s="285"/>
      <c r="AO44" s="285"/>
      <c r="AP44" s="285"/>
      <c r="AQ44" s="285"/>
      <c r="AR44" s="285"/>
      <c r="AS44" s="285"/>
      <c r="AT44" s="285"/>
      <c r="AU44" s="285"/>
      <c r="AV44" s="285"/>
      <c r="AW44" s="285"/>
      <c r="AX44" s="285"/>
      <c r="AY44" s="285"/>
      <c r="AZ44" s="285"/>
      <c r="BA44" s="285"/>
      <c r="BB44" s="285"/>
      <c r="BC44" s="285"/>
      <c r="BD44" s="285"/>
      <c r="BE44" s="285"/>
      <c r="BF44" s="285"/>
      <c r="BG44" s="285"/>
      <c r="BH44" s="285"/>
      <c r="BI44" s="285"/>
      <c r="BJ44" s="285"/>
      <c r="BK44" s="285"/>
      <c r="BL44" s="285"/>
      <c r="BM44" s="285"/>
      <c r="BN44" s="285"/>
      <c r="BO44" s="285"/>
      <c r="BP44" s="285"/>
      <c r="BQ44" s="285"/>
      <c r="BR44" s="285"/>
      <c r="BS44" s="285"/>
      <c r="BT44" s="285"/>
      <c r="BU44" s="285"/>
      <c r="BV44" s="285"/>
      <c r="BW44" s="285"/>
      <c r="BX44" s="285"/>
      <c r="BY44" s="285"/>
      <c r="BZ44" s="285"/>
      <c r="CA44" s="285"/>
      <c r="CB44" s="285"/>
      <c r="CC44" s="285"/>
      <c r="CD44" s="285"/>
      <c r="CE44" s="285"/>
      <c r="CF44" s="285"/>
      <c r="CG44" s="285"/>
      <c r="CH44" s="285"/>
      <c r="CI44" s="285"/>
      <c r="CJ44" s="285"/>
      <c r="CK44" s="285"/>
      <c r="CL44" s="285"/>
      <c r="CM44" s="285"/>
      <c r="CN44" s="285"/>
      <c r="CO44" s="285"/>
      <c r="CP44" s="285"/>
      <c r="CQ44" s="285"/>
      <c r="CR44" s="285"/>
      <c r="CS44" s="285"/>
      <c r="CT44" s="285"/>
      <c r="CU44" s="285"/>
      <c r="CV44" s="285"/>
      <c r="CW44" s="285"/>
      <c r="CX44" s="285"/>
      <c r="CY44" s="285"/>
      <c r="CZ44" s="285"/>
      <c r="DA44" s="285"/>
      <c r="DB44" s="285"/>
      <c r="DC44" s="285"/>
      <c r="DD44" s="285"/>
      <c r="DE44" s="285"/>
      <c r="DF44" s="285"/>
      <c r="DG44" s="285"/>
      <c r="DH44" s="285"/>
      <c r="DI44" s="285"/>
      <c r="DJ44" s="285"/>
      <c r="DK44" s="285"/>
      <c r="DL44" s="285"/>
      <c r="DM44" s="285"/>
      <c r="DN44" s="285"/>
      <c r="DO44" s="285"/>
      <c r="DP44" s="285"/>
      <c r="DQ44" s="285"/>
      <c r="DR44" s="285"/>
      <c r="DS44" s="285"/>
      <c r="DT44" s="285"/>
      <c r="DU44" s="285"/>
      <c r="DV44" s="285"/>
      <c r="DW44" s="285"/>
      <c r="DX44" s="285"/>
      <c r="DY44" s="285"/>
      <c r="DZ44" s="285"/>
      <c r="EA44" s="285"/>
      <c r="EB44" s="285"/>
      <c r="EC44" s="285"/>
      <c r="ED44" s="285"/>
      <c r="EE44" s="285"/>
      <c r="EF44" s="285"/>
      <c r="EG44" s="285"/>
      <c r="EH44" s="285"/>
      <c r="EI44" s="285"/>
      <c r="EJ44" s="285"/>
      <c r="EK44" s="285"/>
      <c r="EL44" s="285"/>
      <c r="EM44" s="285"/>
      <c r="EN44" s="285"/>
      <c r="EO44" s="285"/>
      <c r="EP44" s="285"/>
      <c r="EQ44" s="285"/>
      <c r="ER44" s="285"/>
      <c r="ES44" s="285"/>
      <c r="ET44" s="285"/>
      <c r="EU44" s="285"/>
      <c r="EV44" s="285"/>
      <c r="EW44" s="285"/>
      <c r="EX44" s="285"/>
      <c r="EY44" s="285"/>
      <c r="EZ44" s="285"/>
      <c r="FA44" s="285"/>
      <c r="FB44" s="285"/>
      <c r="FC44" s="285"/>
      <c r="FD44" s="285"/>
      <c r="FE44" s="285"/>
      <c r="FF44" s="285"/>
      <c r="FG44" s="285"/>
      <c r="FH44" s="285"/>
      <c r="FI44" s="285"/>
      <c r="FJ44" s="285"/>
      <c r="FK44" s="285"/>
      <c r="FL44" s="285"/>
      <c r="FM44" s="285"/>
      <c r="FN44" s="285"/>
      <c r="FO44" s="285"/>
      <c r="FP44" s="285"/>
      <c r="FQ44" s="285"/>
      <c r="FR44" s="285"/>
      <c r="FS44" s="285"/>
      <c r="FT44" s="285"/>
      <c r="FU44" s="285"/>
      <c r="FV44" s="285"/>
      <c r="FW44" s="285"/>
      <c r="FX44" s="285"/>
      <c r="FY44" s="285"/>
      <c r="FZ44" s="285"/>
      <c r="GA44" s="285"/>
      <c r="GB44" s="285"/>
      <c r="GC44" s="285"/>
      <c r="GD44" s="285"/>
      <c r="GE44" s="285"/>
      <c r="GF44" s="285"/>
      <c r="GG44" s="285"/>
      <c r="GH44" s="285"/>
      <c r="GI44" s="285"/>
      <c r="GJ44" s="285"/>
      <c r="GK44" s="285"/>
      <c r="GL44" s="285"/>
      <c r="GM44" s="285"/>
      <c r="GN44" s="285"/>
      <c r="GO44" s="285"/>
      <c r="GP44" s="285"/>
      <c r="GQ44" s="285"/>
      <c r="GR44" s="285"/>
      <c r="GS44" s="285"/>
      <c r="GT44" s="285"/>
      <c r="GU44" s="285"/>
      <c r="GV44" s="285"/>
      <c r="GW44" s="285"/>
      <c r="GX44" s="285"/>
      <c r="GY44" s="285"/>
      <c r="GZ44" s="285"/>
      <c r="HA44" s="285"/>
      <c r="HB44" s="285"/>
      <c r="HC44" s="285"/>
      <c r="HD44" s="285"/>
      <c r="HE44" s="285"/>
      <c r="HF44" s="285"/>
      <c r="HG44" s="285"/>
      <c r="HH44" s="285"/>
      <c r="HI44" s="285"/>
      <c r="HJ44" s="285"/>
      <c r="HK44" s="285"/>
      <c r="HL44" s="285"/>
      <c r="HM44" s="285"/>
      <c r="HN44" s="285"/>
      <c r="HO44" s="285"/>
      <c r="HP44" s="285"/>
      <c r="HQ44" s="285"/>
      <c r="HR44" s="285"/>
      <c r="HS44" s="285"/>
      <c r="HT44" s="285"/>
      <c r="HU44" s="285"/>
      <c r="HV44" s="285"/>
      <c r="HW44" s="285"/>
      <c r="HX44" s="285"/>
      <c r="HY44" s="285"/>
      <c r="HZ44" s="285"/>
      <c r="IA44" s="285"/>
      <c r="IB44" s="285"/>
      <c r="IC44" s="285"/>
      <c r="ID44" s="285"/>
      <c r="IE44" s="285"/>
      <c r="IF44" s="285"/>
      <c r="IG44" s="285"/>
      <c r="IH44" s="285"/>
      <c r="II44" s="285"/>
      <c r="IJ44" s="285"/>
      <c r="IK44" s="285"/>
      <c r="IL44" s="285"/>
      <c r="IM44" s="285"/>
      <c r="IN44" s="285"/>
      <c r="IO44" s="285"/>
      <c r="IP44" s="285"/>
      <c r="IQ44" s="285"/>
      <c r="IR44" s="285"/>
      <c r="IS44" s="285"/>
      <c r="IT44" s="285"/>
      <c r="IU44" s="285"/>
    </row>
    <row r="45" spans="1:256" x14ac:dyDescent="0.3">
      <c r="A45" s="218" t="s">
        <v>25</v>
      </c>
      <c r="B45" s="188">
        <f>SUM(B42:B44)</f>
        <v>485</v>
      </c>
      <c r="C45" s="290">
        <f>SUM(C42:C44)</f>
        <v>19.970000000000002</v>
      </c>
      <c r="D45" s="290">
        <f>SUM(D42:D44)</f>
        <v>15.419999999999998</v>
      </c>
      <c r="E45" s="290">
        <f>SUM(E42:E44)</f>
        <v>46.900000000000006</v>
      </c>
      <c r="F45" s="290">
        <f>SUM(F42:F44)</f>
        <v>407.1</v>
      </c>
      <c r="G45" s="290"/>
      <c r="H45" s="290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  <c r="BG45" s="246"/>
      <c r="BH45" s="246"/>
      <c r="BI45" s="246"/>
      <c r="BJ45" s="246"/>
      <c r="BK45" s="246"/>
      <c r="BL45" s="246"/>
      <c r="BM45" s="246"/>
      <c r="BN45" s="246"/>
      <c r="BO45" s="246"/>
      <c r="BP45" s="246"/>
      <c r="BQ45" s="246"/>
      <c r="BR45" s="246"/>
      <c r="BS45" s="246"/>
      <c r="BT45" s="246"/>
      <c r="BU45" s="246"/>
      <c r="BV45" s="246"/>
      <c r="BW45" s="246"/>
      <c r="BX45" s="246"/>
      <c r="BY45" s="246"/>
      <c r="BZ45" s="246"/>
      <c r="CA45" s="246"/>
      <c r="CB45" s="246"/>
      <c r="CC45" s="246"/>
      <c r="CD45" s="246"/>
      <c r="CE45" s="246"/>
      <c r="CF45" s="246"/>
      <c r="CG45" s="246"/>
      <c r="CH45" s="246"/>
      <c r="CI45" s="246"/>
      <c r="CJ45" s="246"/>
      <c r="CK45" s="246"/>
      <c r="CL45" s="246"/>
      <c r="CM45" s="246"/>
      <c r="CN45" s="246"/>
      <c r="CO45" s="246"/>
      <c r="CP45" s="246"/>
      <c r="CQ45" s="246"/>
      <c r="CR45" s="246"/>
      <c r="CS45" s="246"/>
      <c r="CT45" s="246"/>
      <c r="CU45" s="246"/>
      <c r="CV45" s="246"/>
      <c r="CW45" s="246"/>
      <c r="CX45" s="246"/>
      <c r="CY45" s="246"/>
      <c r="CZ45" s="246"/>
      <c r="DA45" s="246"/>
      <c r="DB45" s="246"/>
      <c r="DC45" s="246"/>
      <c r="DD45" s="246"/>
      <c r="DE45" s="246"/>
      <c r="DF45" s="246"/>
      <c r="DG45" s="246"/>
      <c r="DH45" s="246"/>
      <c r="DI45" s="246"/>
      <c r="DJ45" s="246"/>
      <c r="DK45" s="246"/>
      <c r="DL45" s="246"/>
      <c r="DM45" s="246"/>
      <c r="DN45" s="246"/>
      <c r="DO45" s="246"/>
      <c r="DP45" s="246"/>
      <c r="DQ45" s="246"/>
      <c r="DR45" s="246"/>
      <c r="DS45" s="246"/>
      <c r="DT45" s="246"/>
      <c r="DU45" s="246"/>
      <c r="DV45" s="246"/>
      <c r="DW45" s="246"/>
      <c r="DX45" s="246"/>
      <c r="DY45" s="246"/>
      <c r="DZ45" s="246"/>
      <c r="EA45" s="246"/>
      <c r="EB45" s="246"/>
      <c r="EC45" s="246"/>
      <c r="ED45" s="246"/>
      <c r="EE45" s="246"/>
      <c r="EF45" s="246"/>
      <c r="EG45" s="246"/>
      <c r="EH45" s="246"/>
      <c r="EI45" s="246"/>
      <c r="EJ45" s="246"/>
      <c r="EK45" s="246"/>
      <c r="EL45" s="246"/>
      <c r="EM45" s="246"/>
      <c r="EN45" s="246"/>
      <c r="EO45" s="246"/>
      <c r="EP45" s="246"/>
      <c r="EQ45" s="246"/>
      <c r="ER45" s="246"/>
      <c r="ES45" s="246"/>
      <c r="ET45" s="246"/>
      <c r="EU45" s="246"/>
      <c r="EV45" s="246"/>
      <c r="EW45" s="246"/>
      <c r="EX45" s="246"/>
      <c r="EY45" s="246"/>
      <c r="EZ45" s="246"/>
      <c r="FA45" s="246"/>
      <c r="FB45" s="246"/>
      <c r="FC45" s="246"/>
      <c r="FD45" s="246"/>
      <c r="FE45" s="246"/>
      <c r="FF45" s="246"/>
      <c r="FG45" s="246"/>
      <c r="FH45" s="246"/>
      <c r="FI45" s="246"/>
      <c r="FJ45" s="246"/>
      <c r="FK45" s="246"/>
      <c r="FL45" s="246"/>
      <c r="FM45" s="246"/>
      <c r="FN45" s="246"/>
      <c r="FO45" s="246"/>
      <c r="FP45" s="246"/>
      <c r="FQ45" s="246"/>
      <c r="FR45" s="246"/>
      <c r="FS45" s="246"/>
      <c r="FT45" s="246"/>
      <c r="FU45" s="246"/>
      <c r="FV45" s="246"/>
      <c r="FW45" s="246"/>
      <c r="FX45" s="246"/>
      <c r="FY45" s="246"/>
      <c r="FZ45" s="246"/>
      <c r="GA45" s="246"/>
      <c r="GB45" s="246"/>
      <c r="GC45" s="246"/>
      <c r="GD45" s="246"/>
      <c r="GE45" s="246"/>
      <c r="GF45" s="246"/>
      <c r="GG45" s="246"/>
      <c r="GH45" s="246"/>
      <c r="GI45" s="246"/>
      <c r="GJ45" s="246"/>
      <c r="GK45" s="246"/>
      <c r="GL45" s="246"/>
      <c r="GM45" s="246"/>
      <c r="GN45" s="246"/>
      <c r="GO45" s="246"/>
      <c r="GP45" s="246"/>
      <c r="GQ45" s="246"/>
      <c r="GR45" s="246"/>
      <c r="GS45" s="246"/>
      <c r="GT45" s="246"/>
      <c r="GU45" s="246"/>
      <c r="GV45" s="246"/>
      <c r="GW45" s="246"/>
      <c r="GX45" s="246"/>
      <c r="GY45" s="246"/>
      <c r="GZ45" s="246"/>
      <c r="HA45" s="246"/>
      <c r="HB45" s="246"/>
      <c r="HC45" s="246"/>
      <c r="HD45" s="246"/>
      <c r="HE45" s="246"/>
      <c r="HF45" s="246"/>
      <c r="HG45" s="246"/>
      <c r="HH45" s="246"/>
      <c r="HI45" s="246"/>
      <c r="HJ45" s="246"/>
      <c r="HK45" s="246"/>
      <c r="HL45" s="246"/>
      <c r="HM45" s="246"/>
      <c r="HN45" s="246"/>
      <c r="HO45" s="246"/>
      <c r="HP45" s="246"/>
      <c r="HQ45" s="246"/>
      <c r="HR45" s="246"/>
      <c r="HS45" s="246"/>
      <c r="HT45" s="246"/>
      <c r="HU45" s="246"/>
      <c r="HV45" s="246"/>
      <c r="HW45" s="246"/>
      <c r="HX45" s="246"/>
      <c r="HY45" s="246"/>
      <c r="HZ45" s="246"/>
      <c r="IA45" s="246"/>
      <c r="IB45" s="246"/>
      <c r="IC45" s="246"/>
      <c r="ID45" s="246"/>
      <c r="IE45" s="246"/>
      <c r="IF45" s="246"/>
      <c r="IG45" s="246"/>
      <c r="IH45" s="246"/>
      <c r="II45" s="246"/>
      <c r="IJ45" s="246"/>
      <c r="IK45" s="246"/>
      <c r="IL45" s="246"/>
      <c r="IM45" s="246"/>
      <c r="IN45" s="246"/>
      <c r="IO45" s="246"/>
      <c r="IP45" s="246"/>
      <c r="IQ45" s="246"/>
      <c r="IR45" s="246"/>
      <c r="IS45" s="246"/>
      <c r="IT45" s="246"/>
      <c r="IU45" s="246"/>
    </row>
    <row r="46" spans="1:256" ht="13.8" x14ac:dyDescent="0.3">
      <c r="A46" s="278" t="s">
        <v>137</v>
      </c>
      <c r="B46" s="279"/>
      <c r="C46" s="279"/>
      <c r="D46" s="279"/>
      <c r="E46" s="279"/>
      <c r="F46" s="279"/>
      <c r="G46" s="279"/>
      <c r="H46" s="280"/>
    </row>
    <row r="47" spans="1:256" x14ac:dyDescent="0.3">
      <c r="A47" s="185" t="s">
        <v>1</v>
      </c>
      <c r="B47" s="186"/>
      <c r="C47" s="186"/>
      <c r="D47" s="186"/>
      <c r="E47" s="186"/>
      <c r="F47" s="186"/>
      <c r="G47" s="186"/>
      <c r="H47" s="187"/>
    </row>
    <row r="48" spans="1:256" s="144" customFormat="1" ht="12" customHeight="1" x14ac:dyDescent="0.2">
      <c r="A48" s="313" t="s">
        <v>247</v>
      </c>
      <c r="B48" s="313" t="s">
        <v>6</v>
      </c>
      <c r="C48" s="283" t="s">
        <v>248</v>
      </c>
      <c r="D48" s="283" t="s">
        <v>249</v>
      </c>
      <c r="E48" s="283" t="s">
        <v>250</v>
      </c>
      <c r="F48" s="314" t="s">
        <v>10</v>
      </c>
      <c r="G48" s="315" t="s">
        <v>4</v>
      </c>
      <c r="H48" s="283" t="s">
        <v>251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6" x14ac:dyDescent="0.3">
      <c r="A49" s="193" t="s">
        <v>239</v>
      </c>
      <c r="B49" s="194"/>
      <c r="C49" s="195"/>
      <c r="D49" s="195"/>
      <c r="E49" s="195"/>
      <c r="F49" s="195"/>
      <c r="G49" s="195"/>
      <c r="H49" s="306"/>
    </row>
    <row r="50" spans="1:256" s="207" customFormat="1" ht="13.5" customHeight="1" x14ac:dyDescent="0.25">
      <c r="A50" s="233" t="s">
        <v>157</v>
      </c>
      <c r="B50" s="298">
        <v>100</v>
      </c>
      <c r="C50" s="204">
        <v>16.32</v>
      </c>
      <c r="D50" s="204">
        <v>12.3</v>
      </c>
      <c r="E50" s="204">
        <v>14.38</v>
      </c>
      <c r="F50" s="204">
        <v>242.41</v>
      </c>
      <c r="G50" s="309" t="s">
        <v>158</v>
      </c>
      <c r="H50" s="235" t="s">
        <v>159</v>
      </c>
    </row>
    <row r="51" spans="1:256" ht="24" x14ac:dyDescent="0.3">
      <c r="A51" s="208" t="s">
        <v>245</v>
      </c>
      <c r="B51" s="198">
        <v>180</v>
      </c>
      <c r="C51" s="231">
        <v>4.38</v>
      </c>
      <c r="D51" s="231">
        <v>6.44</v>
      </c>
      <c r="E51" s="231">
        <v>44.02</v>
      </c>
      <c r="F51" s="231">
        <v>251.64</v>
      </c>
      <c r="G51" s="288" t="s">
        <v>87</v>
      </c>
      <c r="H51" s="257" t="s">
        <v>88</v>
      </c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  <c r="BC51" s="255"/>
      <c r="BD51" s="255"/>
      <c r="BE51" s="255"/>
      <c r="BF51" s="255"/>
      <c r="BG51" s="255"/>
      <c r="BH51" s="255"/>
      <c r="BI51" s="255"/>
      <c r="BJ51" s="255"/>
      <c r="BK51" s="255"/>
      <c r="BL51" s="255"/>
      <c r="BM51" s="255"/>
      <c r="BN51" s="255"/>
      <c r="BO51" s="255"/>
      <c r="BP51" s="255"/>
      <c r="BQ51" s="255"/>
      <c r="BR51" s="255"/>
      <c r="BS51" s="255"/>
      <c r="BT51" s="255"/>
      <c r="BU51" s="255"/>
      <c r="BV51" s="255"/>
      <c r="BW51" s="255"/>
      <c r="BX51" s="255"/>
      <c r="BY51" s="255"/>
      <c r="BZ51" s="255"/>
      <c r="CA51" s="255"/>
      <c r="CB51" s="255"/>
      <c r="CC51" s="255"/>
      <c r="CD51" s="255"/>
      <c r="CE51" s="255"/>
      <c r="CF51" s="255"/>
      <c r="CG51" s="255"/>
      <c r="CH51" s="255"/>
      <c r="CI51" s="255"/>
      <c r="CJ51" s="255"/>
      <c r="CK51" s="255"/>
      <c r="CL51" s="255"/>
      <c r="CM51" s="255"/>
      <c r="CN51" s="255"/>
      <c r="CO51" s="255"/>
      <c r="CP51" s="255"/>
      <c r="CQ51" s="255"/>
      <c r="CR51" s="255"/>
      <c r="CS51" s="255"/>
      <c r="CT51" s="255"/>
      <c r="CU51" s="255"/>
      <c r="CV51" s="255"/>
      <c r="CW51" s="255"/>
      <c r="CX51" s="255"/>
      <c r="CY51" s="255"/>
      <c r="CZ51" s="255"/>
      <c r="DA51" s="255"/>
      <c r="DB51" s="255"/>
      <c r="DC51" s="255"/>
      <c r="DD51" s="255"/>
      <c r="DE51" s="255"/>
      <c r="DF51" s="255"/>
      <c r="DG51" s="255"/>
      <c r="DH51" s="255"/>
      <c r="DI51" s="255"/>
      <c r="DJ51" s="255"/>
      <c r="DK51" s="255"/>
      <c r="DL51" s="255"/>
      <c r="DM51" s="255"/>
      <c r="DN51" s="255"/>
      <c r="DO51" s="255"/>
      <c r="DP51" s="255"/>
      <c r="DQ51" s="255"/>
      <c r="DR51" s="255"/>
      <c r="DS51" s="255"/>
      <c r="DT51" s="255"/>
      <c r="DU51" s="255"/>
      <c r="DV51" s="255"/>
      <c r="DW51" s="255"/>
      <c r="DX51" s="255"/>
      <c r="DY51" s="255"/>
      <c r="DZ51" s="255"/>
      <c r="EA51" s="255"/>
      <c r="EB51" s="255"/>
      <c r="EC51" s="255"/>
      <c r="ED51" s="255"/>
      <c r="EE51" s="255"/>
      <c r="EF51" s="255"/>
      <c r="EG51" s="255"/>
      <c r="EH51" s="255"/>
      <c r="EI51" s="255"/>
      <c r="EJ51" s="255"/>
      <c r="EK51" s="255"/>
      <c r="EL51" s="255"/>
      <c r="EM51" s="255"/>
      <c r="EN51" s="255"/>
      <c r="EO51" s="255"/>
      <c r="EP51" s="255"/>
      <c r="EQ51" s="255"/>
      <c r="ER51" s="255"/>
      <c r="ES51" s="255"/>
      <c r="ET51" s="255"/>
      <c r="EU51" s="255"/>
      <c r="EV51" s="255"/>
      <c r="EW51" s="255"/>
      <c r="EX51" s="255"/>
      <c r="EY51" s="255"/>
      <c r="EZ51" s="255"/>
      <c r="FA51" s="255"/>
      <c r="FB51" s="255"/>
      <c r="FC51" s="255"/>
      <c r="FD51" s="255"/>
      <c r="FE51" s="255"/>
      <c r="FF51" s="255"/>
      <c r="FG51" s="255"/>
      <c r="FH51" s="255"/>
      <c r="FI51" s="255"/>
      <c r="FJ51" s="255"/>
      <c r="FK51" s="255"/>
      <c r="FL51" s="255"/>
      <c r="FM51" s="255"/>
      <c r="FN51" s="255"/>
      <c r="FO51" s="255"/>
      <c r="FP51" s="255"/>
      <c r="FQ51" s="255"/>
      <c r="FR51" s="255"/>
      <c r="FS51" s="255"/>
      <c r="FT51" s="255"/>
      <c r="FU51" s="255"/>
      <c r="FV51" s="255"/>
      <c r="FW51" s="255"/>
      <c r="FX51" s="255"/>
      <c r="FY51" s="255"/>
      <c r="FZ51" s="255"/>
      <c r="GA51" s="255"/>
      <c r="GB51" s="255"/>
      <c r="GC51" s="255"/>
      <c r="GD51" s="255"/>
      <c r="GE51" s="255"/>
      <c r="GF51" s="255"/>
      <c r="GG51" s="255"/>
      <c r="GH51" s="255"/>
      <c r="GI51" s="255"/>
      <c r="GJ51" s="255"/>
      <c r="GK51" s="255"/>
      <c r="GL51" s="255"/>
      <c r="GM51" s="255"/>
      <c r="GN51" s="255"/>
      <c r="GO51" s="255"/>
      <c r="GP51" s="255"/>
      <c r="GQ51" s="255"/>
      <c r="GR51" s="255"/>
      <c r="GS51" s="255"/>
      <c r="GT51" s="255"/>
      <c r="GU51" s="255"/>
      <c r="GV51" s="255"/>
      <c r="GW51" s="255"/>
      <c r="GX51" s="255"/>
      <c r="GY51" s="255"/>
      <c r="GZ51" s="255"/>
      <c r="HA51" s="255"/>
      <c r="HB51" s="255"/>
      <c r="HC51" s="255"/>
      <c r="HD51" s="255"/>
      <c r="HE51" s="255"/>
      <c r="HF51" s="255"/>
      <c r="HG51" s="255"/>
      <c r="HH51" s="255"/>
      <c r="HI51" s="255"/>
      <c r="HJ51" s="255"/>
      <c r="HK51" s="255"/>
      <c r="HL51" s="255"/>
      <c r="HM51" s="255"/>
      <c r="HN51" s="255"/>
      <c r="HO51" s="255"/>
      <c r="HP51" s="255"/>
      <c r="HQ51" s="255"/>
      <c r="HR51" s="255"/>
      <c r="HS51" s="255"/>
      <c r="HT51" s="255"/>
      <c r="HU51" s="255"/>
      <c r="HV51" s="255"/>
      <c r="HW51" s="255"/>
      <c r="HX51" s="255"/>
      <c r="HY51" s="255"/>
      <c r="HZ51" s="255"/>
      <c r="IA51" s="255"/>
      <c r="IB51" s="255"/>
      <c r="IC51" s="255"/>
      <c r="ID51" s="255"/>
      <c r="IE51" s="255"/>
      <c r="IF51" s="255"/>
      <c r="IG51" s="255"/>
      <c r="IH51" s="255"/>
      <c r="II51" s="255"/>
      <c r="IJ51" s="255"/>
      <c r="IK51" s="255"/>
      <c r="IL51" s="255"/>
      <c r="IM51" s="255"/>
      <c r="IN51" s="255"/>
      <c r="IO51" s="255"/>
      <c r="IP51" s="255"/>
      <c r="IQ51" s="255"/>
      <c r="IR51" s="255"/>
      <c r="IS51" s="255"/>
      <c r="IT51" s="255"/>
      <c r="IU51" s="255"/>
    </row>
    <row r="52" spans="1:256" x14ac:dyDescent="0.25">
      <c r="A52" s="307" t="s">
        <v>21</v>
      </c>
      <c r="B52" s="258">
        <v>215</v>
      </c>
      <c r="C52" s="288">
        <v>7.0000000000000007E-2</v>
      </c>
      <c r="D52" s="288">
        <v>0.02</v>
      </c>
      <c r="E52" s="288">
        <v>15</v>
      </c>
      <c r="F52" s="288">
        <v>60</v>
      </c>
      <c r="G52" s="258" t="s">
        <v>22</v>
      </c>
      <c r="H52" s="225" t="s">
        <v>23</v>
      </c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2"/>
      <c r="BQ52" s="192"/>
      <c r="BR52" s="192"/>
      <c r="BS52" s="192"/>
      <c r="BT52" s="192"/>
      <c r="BU52" s="192"/>
      <c r="BV52" s="192"/>
      <c r="BW52" s="192"/>
      <c r="BX52" s="192"/>
      <c r="BY52" s="192"/>
      <c r="BZ52" s="192"/>
      <c r="CA52" s="192"/>
      <c r="CB52" s="192"/>
      <c r="CC52" s="192"/>
      <c r="CD52" s="192"/>
      <c r="CE52" s="192"/>
      <c r="CF52" s="192"/>
      <c r="CG52" s="192"/>
      <c r="CH52" s="192"/>
      <c r="CI52" s="192"/>
      <c r="CJ52" s="192"/>
      <c r="CK52" s="192"/>
      <c r="CL52" s="192"/>
      <c r="CM52" s="192"/>
      <c r="CN52" s="192"/>
      <c r="CO52" s="192"/>
      <c r="CP52" s="192"/>
      <c r="CQ52" s="192"/>
      <c r="CR52" s="192"/>
      <c r="CS52" s="192"/>
      <c r="CT52" s="192"/>
      <c r="CU52" s="192"/>
      <c r="CV52" s="192"/>
      <c r="CW52" s="192"/>
      <c r="CX52" s="192"/>
      <c r="CY52" s="192"/>
      <c r="CZ52" s="192"/>
      <c r="DA52" s="192"/>
      <c r="DB52" s="192"/>
      <c r="DC52" s="192"/>
      <c r="DD52" s="192"/>
      <c r="DE52" s="192"/>
      <c r="DF52" s="192"/>
      <c r="DG52" s="192"/>
      <c r="DH52" s="192"/>
      <c r="DI52" s="192"/>
      <c r="DJ52" s="192"/>
      <c r="DK52" s="192"/>
      <c r="DL52" s="192"/>
      <c r="DM52" s="192"/>
      <c r="DN52" s="192"/>
      <c r="DO52" s="192"/>
      <c r="DP52" s="192"/>
      <c r="DQ52" s="192"/>
      <c r="DR52" s="192"/>
      <c r="DS52" s="192"/>
      <c r="DT52" s="192"/>
      <c r="DU52" s="192"/>
      <c r="DV52" s="192"/>
      <c r="DW52" s="192"/>
      <c r="DX52" s="192"/>
      <c r="DY52" s="192"/>
      <c r="DZ52" s="192"/>
      <c r="EA52" s="192"/>
      <c r="EB52" s="192"/>
      <c r="EC52" s="192"/>
      <c r="ED52" s="192"/>
      <c r="EE52" s="192"/>
      <c r="EF52" s="192"/>
      <c r="EG52" s="192"/>
      <c r="EH52" s="192"/>
      <c r="EI52" s="192"/>
      <c r="EJ52" s="192"/>
      <c r="EK52" s="192"/>
      <c r="EL52" s="192"/>
      <c r="EM52" s="192"/>
      <c r="EN52" s="192"/>
      <c r="EO52" s="192"/>
      <c r="EP52" s="192"/>
      <c r="EQ52" s="192"/>
      <c r="ER52" s="192"/>
      <c r="ES52" s="192"/>
      <c r="ET52" s="192"/>
      <c r="EU52" s="192"/>
      <c r="EV52" s="192"/>
      <c r="EW52" s="192"/>
      <c r="EX52" s="192"/>
      <c r="EY52" s="192"/>
      <c r="EZ52" s="192"/>
      <c r="FA52" s="192"/>
      <c r="FB52" s="192"/>
      <c r="FC52" s="192"/>
      <c r="FD52" s="192"/>
      <c r="FE52" s="192"/>
      <c r="FF52" s="192"/>
      <c r="FG52" s="192"/>
      <c r="FH52" s="192"/>
      <c r="FI52" s="192"/>
      <c r="FJ52" s="192"/>
      <c r="FK52" s="192"/>
      <c r="FL52" s="192"/>
      <c r="FM52" s="192"/>
      <c r="FN52" s="192"/>
      <c r="FO52" s="192"/>
      <c r="FP52" s="192"/>
      <c r="FQ52" s="192"/>
      <c r="FR52" s="192"/>
      <c r="FS52" s="192"/>
      <c r="FT52" s="192"/>
      <c r="FU52" s="192"/>
      <c r="FV52" s="192"/>
      <c r="FW52" s="192"/>
      <c r="FX52" s="192"/>
      <c r="FY52" s="192"/>
      <c r="FZ52" s="192"/>
      <c r="GA52" s="192"/>
      <c r="GB52" s="192"/>
      <c r="GC52" s="192"/>
      <c r="GD52" s="192"/>
      <c r="GE52" s="192"/>
      <c r="GF52" s="192"/>
      <c r="GG52" s="192"/>
      <c r="GH52" s="192"/>
      <c r="GI52" s="192"/>
      <c r="GJ52" s="192"/>
      <c r="GK52" s="192"/>
      <c r="GL52" s="192"/>
      <c r="GM52" s="192"/>
      <c r="GN52" s="192"/>
      <c r="GO52" s="192"/>
      <c r="GP52" s="192"/>
      <c r="GQ52" s="192"/>
      <c r="GR52" s="192"/>
      <c r="GS52" s="192"/>
      <c r="GT52" s="192"/>
      <c r="GU52" s="192"/>
      <c r="GV52" s="192"/>
      <c r="GW52" s="192"/>
      <c r="GX52" s="192"/>
      <c r="GY52" s="192"/>
      <c r="GZ52" s="192"/>
      <c r="HA52" s="192"/>
      <c r="HB52" s="192"/>
      <c r="HC52" s="192"/>
      <c r="HD52" s="192"/>
      <c r="HE52" s="192"/>
      <c r="HF52" s="192"/>
      <c r="HG52" s="192"/>
      <c r="HH52" s="192"/>
      <c r="HI52" s="192"/>
      <c r="HJ52" s="192"/>
      <c r="HK52" s="192"/>
      <c r="HL52" s="192"/>
      <c r="HM52" s="192"/>
      <c r="HN52" s="192"/>
      <c r="HO52" s="192"/>
      <c r="HP52" s="192"/>
      <c r="HQ52" s="192"/>
      <c r="HR52" s="192"/>
      <c r="HS52" s="192"/>
      <c r="HT52" s="192"/>
      <c r="HU52" s="192"/>
      <c r="HV52" s="192"/>
      <c r="HW52" s="192"/>
      <c r="HX52" s="192"/>
      <c r="HY52" s="192"/>
      <c r="HZ52" s="192"/>
      <c r="IA52" s="192"/>
      <c r="IB52" s="192"/>
      <c r="IC52" s="192"/>
      <c r="ID52" s="192"/>
      <c r="IE52" s="192"/>
      <c r="IF52" s="192"/>
      <c r="IG52" s="192"/>
      <c r="IH52" s="192"/>
      <c r="II52" s="192"/>
      <c r="IJ52" s="192"/>
      <c r="IK52" s="192"/>
      <c r="IL52" s="192"/>
      <c r="IM52" s="192"/>
      <c r="IN52" s="192"/>
      <c r="IO52" s="192"/>
      <c r="IP52" s="192"/>
      <c r="IQ52" s="192"/>
      <c r="IR52" s="192"/>
      <c r="IS52" s="192"/>
      <c r="IT52" s="192"/>
      <c r="IU52" s="192"/>
    </row>
    <row r="53" spans="1:256" x14ac:dyDescent="0.3">
      <c r="A53" s="215" t="s">
        <v>48</v>
      </c>
      <c r="B53" s="216">
        <v>20</v>
      </c>
      <c r="C53" s="231">
        <v>1.6</v>
      </c>
      <c r="D53" s="231">
        <v>0.2</v>
      </c>
      <c r="E53" s="231">
        <v>10.199999999999999</v>
      </c>
      <c r="F53" s="231">
        <v>50</v>
      </c>
      <c r="G53" s="210" t="s">
        <v>46</v>
      </c>
      <c r="H53" s="217" t="s">
        <v>49</v>
      </c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5"/>
      <c r="AL53" s="285"/>
      <c r="AM53" s="285"/>
      <c r="AN53" s="285"/>
      <c r="AO53" s="285"/>
      <c r="AP53" s="285"/>
      <c r="AQ53" s="285"/>
      <c r="AR53" s="285"/>
      <c r="AS53" s="285"/>
      <c r="AT53" s="285"/>
      <c r="AU53" s="285"/>
      <c r="AV53" s="285"/>
      <c r="AW53" s="285"/>
      <c r="AX53" s="285"/>
      <c r="AY53" s="285"/>
      <c r="AZ53" s="285"/>
      <c r="BA53" s="285"/>
      <c r="BB53" s="285"/>
      <c r="BC53" s="285"/>
      <c r="BD53" s="285"/>
      <c r="BE53" s="285"/>
      <c r="BF53" s="285"/>
      <c r="BG53" s="285"/>
      <c r="BH53" s="285"/>
      <c r="BI53" s="285"/>
      <c r="BJ53" s="285"/>
      <c r="BK53" s="285"/>
      <c r="BL53" s="285"/>
      <c r="BM53" s="285"/>
      <c r="BN53" s="285"/>
      <c r="BO53" s="285"/>
      <c r="BP53" s="285"/>
      <c r="BQ53" s="285"/>
      <c r="BR53" s="285"/>
      <c r="BS53" s="285"/>
      <c r="BT53" s="285"/>
      <c r="BU53" s="285"/>
      <c r="BV53" s="285"/>
      <c r="BW53" s="285"/>
      <c r="BX53" s="285"/>
      <c r="BY53" s="285"/>
      <c r="BZ53" s="285"/>
      <c r="CA53" s="285"/>
      <c r="CB53" s="285"/>
      <c r="CC53" s="285"/>
      <c r="CD53" s="285"/>
      <c r="CE53" s="285"/>
      <c r="CF53" s="285"/>
      <c r="CG53" s="285"/>
      <c r="CH53" s="285"/>
      <c r="CI53" s="285"/>
      <c r="CJ53" s="285"/>
      <c r="CK53" s="285"/>
      <c r="CL53" s="285"/>
      <c r="CM53" s="285"/>
      <c r="CN53" s="285"/>
      <c r="CO53" s="285"/>
      <c r="CP53" s="285"/>
      <c r="CQ53" s="285"/>
      <c r="CR53" s="285"/>
      <c r="CS53" s="285"/>
      <c r="CT53" s="285"/>
      <c r="CU53" s="285"/>
      <c r="CV53" s="285"/>
      <c r="CW53" s="285"/>
      <c r="CX53" s="285"/>
      <c r="CY53" s="285"/>
      <c r="CZ53" s="285"/>
      <c r="DA53" s="285"/>
      <c r="DB53" s="285"/>
      <c r="DC53" s="285"/>
      <c r="DD53" s="285"/>
      <c r="DE53" s="285"/>
      <c r="DF53" s="285"/>
      <c r="DG53" s="285"/>
      <c r="DH53" s="285"/>
      <c r="DI53" s="285"/>
      <c r="DJ53" s="285"/>
      <c r="DK53" s="285"/>
      <c r="DL53" s="285"/>
      <c r="DM53" s="285"/>
      <c r="DN53" s="285"/>
      <c r="DO53" s="285"/>
      <c r="DP53" s="285"/>
      <c r="DQ53" s="285"/>
      <c r="DR53" s="285"/>
      <c r="DS53" s="285"/>
      <c r="DT53" s="285"/>
      <c r="DU53" s="285"/>
      <c r="DV53" s="285"/>
      <c r="DW53" s="285"/>
      <c r="DX53" s="285"/>
      <c r="DY53" s="285"/>
      <c r="DZ53" s="285"/>
      <c r="EA53" s="285"/>
      <c r="EB53" s="285"/>
      <c r="EC53" s="285"/>
      <c r="ED53" s="285"/>
      <c r="EE53" s="285"/>
      <c r="EF53" s="285"/>
      <c r="EG53" s="285"/>
      <c r="EH53" s="285"/>
      <c r="EI53" s="285"/>
      <c r="EJ53" s="285"/>
      <c r="EK53" s="285"/>
      <c r="EL53" s="285"/>
      <c r="EM53" s="285"/>
      <c r="EN53" s="285"/>
      <c r="EO53" s="285"/>
      <c r="EP53" s="285"/>
      <c r="EQ53" s="285"/>
      <c r="ER53" s="285"/>
      <c r="ES53" s="285"/>
      <c r="ET53" s="285"/>
      <c r="EU53" s="285"/>
      <c r="EV53" s="285"/>
      <c r="EW53" s="285"/>
      <c r="EX53" s="285"/>
      <c r="EY53" s="285"/>
      <c r="EZ53" s="285"/>
      <c r="FA53" s="285"/>
      <c r="FB53" s="285"/>
      <c r="FC53" s="285"/>
      <c r="FD53" s="285"/>
      <c r="FE53" s="285"/>
      <c r="FF53" s="285"/>
      <c r="FG53" s="285"/>
      <c r="FH53" s="285"/>
      <c r="FI53" s="285"/>
      <c r="FJ53" s="285"/>
      <c r="FK53" s="285"/>
      <c r="FL53" s="285"/>
      <c r="FM53" s="285"/>
      <c r="FN53" s="285"/>
      <c r="FO53" s="285"/>
      <c r="FP53" s="285"/>
      <c r="FQ53" s="285"/>
      <c r="FR53" s="285"/>
      <c r="FS53" s="285"/>
      <c r="FT53" s="285"/>
      <c r="FU53" s="285"/>
      <c r="FV53" s="285"/>
      <c r="FW53" s="285"/>
      <c r="FX53" s="285"/>
      <c r="FY53" s="285"/>
      <c r="FZ53" s="285"/>
      <c r="GA53" s="285"/>
      <c r="GB53" s="285"/>
      <c r="GC53" s="285"/>
      <c r="GD53" s="285"/>
      <c r="GE53" s="285"/>
      <c r="GF53" s="285"/>
      <c r="GG53" s="285"/>
      <c r="GH53" s="285"/>
      <c r="GI53" s="285"/>
      <c r="GJ53" s="285"/>
      <c r="GK53" s="285"/>
      <c r="GL53" s="285"/>
      <c r="GM53" s="285"/>
      <c r="GN53" s="285"/>
      <c r="GO53" s="285"/>
      <c r="GP53" s="285"/>
      <c r="GQ53" s="285"/>
      <c r="GR53" s="285"/>
      <c r="GS53" s="285"/>
      <c r="GT53" s="285"/>
      <c r="GU53" s="285"/>
      <c r="GV53" s="285"/>
      <c r="GW53" s="285"/>
      <c r="GX53" s="285"/>
      <c r="GY53" s="285"/>
      <c r="GZ53" s="285"/>
      <c r="HA53" s="285"/>
      <c r="HB53" s="285"/>
      <c r="HC53" s="285"/>
      <c r="HD53" s="285"/>
      <c r="HE53" s="285"/>
      <c r="HF53" s="285"/>
      <c r="HG53" s="285"/>
      <c r="HH53" s="285"/>
      <c r="HI53" s="285"/>
      <c r="HJ53" s="285"/>
      <c r="HK53" s="285"/>
      <c r="HL53" s="285"/>
      <c r="HM53" s="285"/>
      <c r="HN53" s="285"/>
      <c r="HO53" s="285"/>
      <c r="HP53" s="285"/>
      <c r="HQ53" s="285"/>
      <c r="HR53" s="285"/>
      <c r="HS53" s="285"/>
      <c r="HT53" s="285"/>
      <c r="HU53" s="285"/>
      <c r="HV53" s="285"/>
      <c r="HW53" s="285"/>
      <c r="HX53" s="285"/>
      <c r="HY53" s="285"/>
      <c r="HZ53" s="285"/>
      <c r="IA53" s="285"/>
      <c r="IB53" s="285"/>
      <c r="IC53" s="285"/>
      <c r="ID53" s="285"/>
      <c r="IE53" s="285"/>
      <c r="IF53" s="285"/>
      <c r="IG53" s="285"/>
      <c r="IH53" s="285"/>
      <c r="II53" s="285"/>
      <c r="IJ53" s="285"/>
      <c r="IK53" s="285"/>
      <c r="IL53" s="285"/>
      <c r="IM53" s="285"/>
      <c r="IN53" s="285"/>
      <c r="IO53" s="285"/>
      <c r="IP53" s="285"/>
      <c r="IQ53" s="285"/>
      <c r="IR53" s="285"/>
      <c r="IS53" s="285"/>
      <c r="IT53" s="285"/>
      <c r="IU53" s="285"/>
    </row>
    <row r="54" spans="1:256" x14ac:dyDescent="0.3">
      <c r="A54" s="218" t="s">
        <v>25</v>
      </c>
      <c r="B54" s="188">
        <f>SUM(B50:B53)</f>
        <v>515</v>
      </c>
      <c r="C54" s="290">
        <f>SUM(C50:C53)</f>
        <v>22.37</v>
      </c>
      <c r="D54" s="290">
        <f>SUM(D50:D53)</f>
        <v>18.96</v>
      </c>
      <c r="E54" s="290">
        <f>SUM(E50:E53)</f>
        <v>83.600000000000009</v>
      </c>
      <c r="F54" s="290">
        <f>SUM(F50:F53)</f>
        <v>604.04999999999995</v>
      </c>
      <c r="G54" s="290"/>
      <c r="H54" s="290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246"/>
      <c r="AK54" s="246"/>
      <c r="AL54" s="246"/>
      <c r="AM54" s="246"/>
      <c r="AN54" s="246"/>
      <c r="AO54" s="246"/>
      <c r="AP54" s="246"/>
      <c r="AQ54" s="246"/>
      <c r="AR54" s="246"/>
      <c r="AS54" s="246"/>
      <c r="AT54" s="246"/>
      <c r="AU54" s="246"/>
      <c r="AV54" s="246"/>
      <c r="AW54" s="246"/>
      <c r="AX54" s="246"/>
      <c r="AY54" s="246"/>
      <c r="AZ54" s="246"/>
      <c r="BA54" s="246"/>
      <c r="BB54" s="246"/>
      <c r="BC54" s="246"/>
      <c r="BD54" s="246"/>
      <c r="BE54" s="246"/>
      <c r="BF54" s="246"/>
      <c r="BG54" s="246"/>
      <c r="BH54" s="246"/>
      <c r="BI54" s="246"/>
      <c r="BJ54" s="246"/>
      <c r="BK54" s="246"/>
      <c r="BL54" s="246"/>
      <c r="BM54" s="246"/>
      <c r="BN54" s="246"/>
      <c r="BO54" s="246"/>
      <c r="BP54" s="246"/>
      <c r="BQ54" s="246"/>
      <c r="BR54" s="246"/>
      <c r="BS54" s="246"/>
      <c r="BT54" s="246"/>
      <c r="BU54" s="246"/>
      <c r="BV54" s="246"/>
      <c r="BW54" s="246"/>
      <c r="BX54" s="246"/>
      <c r="BY54" s="246"/>
      <c r="BZ54" s="246"/>
      <c r="CA54" s="246"/>
      <c r="CB54" s="246"/>
      <c r="CC54" s="246"/>
      <c r="CD54" s="246"/>
      <c r="CE54" s="246"/>
      <c r="CF54" s="246"/>
      <c r="CG54" s="246"/>
      <c r="CH54" s="246"/>
      <c r="CI54" s="246"/>
      <c r="CJ54" s="246"/>
      <c r="CK54" s="246"/>
      <c r="CL54" s="246"/>
      <c r="CM54" s="246"/>
      <c r="CN54" s="246"/>
      <c r="CO54" s="246"/>
      <c r="CP54" s="246"/>
      <c r="CQ54" s="246"/>
      <c r="CR54" s="246"/>
      <c r="CS54" s="246"/>
      <c r="CT54" s="246"/>
      <c r="CU54" s="246"/>
      <c r="CV54" s="246"/>
      <c r="CW54" s="246"/>
      <c r="CX54" s="246"/>
      <c r="CY54" s="246"/>
      <c r="CZ54" s="246"/>
      <c r="DA54" s="246"/>
      <c r="DB54" s="246"/>
      <c r="DC54" s="246"/>
      <c r="DD54" s="246"/>
      <c r="DE54" s="246"/>
      <c r="DF54" s="246"/>
      <c r="DG54" s="246"/>
      <c r="DH54" s="246"/>
      <c r="DI54" s="246"/>
      <c r="DJ54" s="246"/>
      <c r="DK54" s="246"/>
      <c r="DL54" s="246"/>
      <c r="DM54" s="246"/>
      <c r="DN54" s="246"/>
      <c r="DO54" s="246"/>
      <c r="DP54" s="246"/>
      <c r="DQ54" s="246"/>
      <c r="DR54" s="246"/>
      <c r="DS54" s="246"/>
      <c r="DT54" s="246"/>
      <c r="DU54" s="246"/>
      <c r="DV54" s="246"/>
      <c r="DW54" s="246"/>
      <c r="DX54" s="246"/>
      <c r="DY54" s="246"/>
      <c r="DZ54" s="246"/>
      <c r="EA54" s="246"/>
      <c r="EB54" s="246"/>
      <c r="EC54" s="246"/>
      <c r="ED54" s="246"/>
      <c r="EE54" s="246"/>
      <c r="EF54" s="246"/>
      <c r="EG54" s="246"/>
      <c r="EH54" s="246"/>
      <c r="EI54" s="246"/>
      <c r="EJ54" s="246"/>
      <c r="EK54" s="246"/>
      <c r="EL54" s="246"/>
      <c r="EM54" s="246"/>
      <c r="EN54" s="246"/>
      <c r="EO54" s="246"/>
      <c r="EP54" s="246"/>
      <c r="EQ54" s="246"/>
      <c r="ER54" s="246"/>
      <c r="ES54" s="246"/>
      <c r="ET54" s="246"/>
      <c r="EU54" s="246"/>
      <c r="EV54" s="246"/>
      <c r="EW54" s="246"/>
      <c r="EX54" s="246"/>
      <c r="EY54" s="246"/>
      <c r="EZ54" s="246"/>
      <c r="FA54" s="246"/>
      <c r="FB54" s="246"/>
      <c r="FC54" s="246"/>
      <c r="FD54" s="246"/>
      <c r="FE54" s="246"/>
      <c r="FF54" s="246"/>
      <c r="FG54" s="246"/>
      <c r="FH54" s="246"/>
      <c r="FI54" s="246"/>
      <c r="FJ54" s="246"/>
      <c r="FK54" s="246"/>
      <c r="FL54" s="246"/>
      <c r="FM54" s="246"/>
      <c r="FN54" s="246"/>
      <c r="FO54" s="246"/>
      <c r="FP54" s="246"/>
      <c r="FQ54" s="246"/>
      <c r="FR54" s="246"/>
      <c r="FS54" s="246"/>
      <c r="FT54" s="246"/>
      <c r="FU54" s="246"/>
      <c r="FV54" s="246"/>
      <c r="FW54" s="246"/>
      <c r="FX54" s="246"/>
      <c r="FY54" s="246"/>
      <c r="FZ54" s="246"/>
      <c r="GA54" s="246"/>
      <c r="GB54" s="246"/>
      <c r="GC54" s="246"/>
      <c r="GD54" s="246"/>
      <c r="GE54" s="246"/>
      <c r="GF54" s="246"/>
      <c r="GG54" s="246"/>
      <c r="GH54" s="246"/>
      <c r="GI54" s="246"/>
      <c r="GJ54" s="246"/>
      <c r="GK54" s="246"/>
      <c r="GL54" s="246"/>
      <c r="GM54" s="246"/>
      <c r="GN54" s="246"/>
      <c r="GO54" s="246"/>
      <c r="GP54" s="246"/>
      <c r="GQ54" s="246"/>
      <c r="GR54" s="246"/>
      <c r="GS54" s="246"/>
      <c r="GT54" s="246"/>
      <c r="GU54" s="246"/>
      <c r="GV54" s="246"/>
      <c r="GW54" s="246"/>
      <c r="GX54" s="246"/>
      <c r="GY54" s="246"/>
      <c r="GZ54" s="246"/>
      <c r="HA54" s="246"/>
      <c r="HB54" s="246"/>
      <c r="HC54" s="246"/>
      <c r="HD54" s="246"/>
      <c r="HE54" s="246"/>
      <c r="HF54" s="246"/>
      <c r="HG54" s="246"/>
      <c r="HH54" s="246"/>
      <c r="HI54" s="246"/>
      <c r="HJ54" s="246"/>
      <c r="HK54" s="246"/>
      <c r="HL54" s="246"/>
      <c r="HM54" s="246"/>
      <c r="HN54" s="246"/>
      <c r="HO54" s="246"/>
      <c r="HP54" s="246"/>
      <c r="HQ54" s="246"/>
      <c r="HR54" s="246"/>
      <c r="HS54" s="246"/>
      <c r="HT54" s="246"/>
      <c r="HU54" s="246"/>
      <c r="HV54" s="246"/>
      <c r="HW54" s="246"/>
      <c r="HX54" s="246"/>
      <c r="HY54" s="246"/>
      <c r="HZ54" s="246"/>
      <c r="IA54" s="246"/>
      <c r="IB54" s="246"/>
      <c r="IC54" s="246"/>
      <c r="ID54" s="246"/>
      <c r="IE54" s="246"/>
      <c r="IF54" s="246"/>
      <c r="IG54" s="246"/>
      <c r="IH54" s="246"/>
      <c r="II54" s="246"/>
      <c r="IJ54" s="246"/>
      <c r="IK54" s="246"/>
      <c r="IL54" s="246"/>
      <c r="IM54" s="246"/>
      <c r="IN54" s="246"/>
      <c r="IO54" s="246"/>
      <c r="IP54" s="246"/>
      <c r="IQ54" s="246"/>
      <c r="IR54" s="246"/>
      <c r="IS54" s="246"/>
      <c r="IT54" s="246"/>
      <c r="IU54" s="246"/>
    </row>
    <row r="55" spans="1:256" x14ac:dyDescent="0.3">
      <c r="A55" s="185" t="s">
        <v>50</v>
      </c>
      <c r="B55" s="186"/>
      <c r="C55" s="186"/>
      <c r="D55" s="186"/>
      <c r="E55" s="186"/>
      <c r="F55" s="186"/>
      <c r="G55" s="186"/>
      <c r="H55" s="187"/>
    </row>
    <row r="56" spans="1:256" s="144" customFormat="1" ht="9.75" customHeight="1" x14ac:dyDescent="0.2">
      <c r="A56" s="313" t="s">
        <v>247</v>
      </c>
      <c r="B56" s="313" t="s">
        <v>6</v>
      </c>
      <c r="C56" s="283" t="s">
        <v>248</v>
      </c>
      <c r="D56" s="283" t="s">
        <v>249</v>
      </c>
      <c r="E56" s="283" t="s">
        <v>250</v>
      </c>
      <c r="F56" s="314" t="s">
        <v>10</v>
      </c>
      <c r="G56" s="315" t="s">
        <v>4</v>
      </c>
      <c r="H56" s="283" t="s">
        <v>251</v>
      </c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6" x14ac:dyDescent="0.3">
      <c r="A57" s="193" t="s">
        <v>239</v>
      </c>
      <c r="B57" s="194"/>
      <c r="C57" s="195"/>
      <c r="D57" s="195"/>
      <c r="E57" s="195"/>
      <c r="F57" s="195"/>
      <c r="G57" s="195"/>
      <c r="H57" s="306"/>
    </row>
    <row r="58" spans="1:256" customFormat="1" ht="14.4" x14ac:dyDescent="0.3">
      <c r="A58" s="202" t="s">
        <v>93</v>
      </c>
      <c r="B58" s="298">
        <v>250</v>
      </c>
      <c r="C58" s="204">
        <v>16.91</v>
      </c>
      <c r="D58" s="204">
        <v>19.899999999999999</v>
      </c>
      <c r="E58" s="204">
        <v>42.64</v>
      </c>
      <c r="F58" s="204">
        <v>418</v>
      </c>
      <c r="G58" s="226" t="s">
        <v>323</v>
      </c>
      <c r="H58" s="202" t="s">
        <v>95</v>
      </c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  <c r="AZ58" s="192"/>
      <c r="BA58" s="192"/>
      <c r="BB58" s="192"/>
      <c r="BC58" s="192"/>
      <c r="BD58" s="192"/>
      <c r="BE58" s="192"/>
      <c r="BF58" s="192"/>
      <c r="BG58" s="192"/>
      <c r="BH58" s="192"/>
      <c r="BI58" s="192"/>
      <c r="BJ58" s="192"/>
      <c r="BK58" s="192"/>
      <c r="BL58" s="192"/>
      <c r="BM58" s="192"/>
      <c r="BN58" s="192"/>
      <c r="BO58" s="192"/>
      <c r="BP58" s="192"/>
      <c r="BQ58" s="192"/>
      <c r="BR58" s="192"/>
      <c r="BS58" s="192"/>
      <c r="BT58" s="192"/>
      <c r="BU58" s="192"/>
      <c r="BV58" s="192"/>
      <c r="BW58" s="192"/>
      <c r="BX58" s="192"/>
      <c r="BY58" s="192"/>
      <c r="BZ58" s="192"/>
      <c r="CA58" s="192"/>
      <c r="CB58" s="192"/>
      <c r="CC58" s="192"/>
      <c r="CD58" s="192"/>
      <c r="CE58" s="192"/>
      <c r="CF58" s="192"/>
      <c r="CG58" s="192"/>
      <c r="CH58" s="192"/>
      <c r="CI58" s="192"/>
      <c r="CJ58" s="192"/>
      <c r="CK58" s="192"/>
      <c r="CL58" s="192"/>
      <c r="CM58" s="192"/>
      <c r="CN58" s="192"/>
      <c r="CO58" s="192"/>
      <c r="CP58" s="192"/>
      <c r="CQ58" s="192"/>
      <c r="CR58" s="192"/>
      <c r="CS58" s="192"/>
      <c r="CT58" s="192"/>
      <c r="CU58" s="192"/>
      <c r="CV58" s="192"/>
      <c r="CW58" s="192"/>
      <c r="CX58" s="192"/>
      <c r="CY58" s="192"/>
      <c r="CZ58" s="192"/>
      <c r="DA58" s="192"/>
      <c r="DB58" s="192"/>
      <c r="DC58" s="192"/>
      <c r="DD58" s="192"/>
      <c r="DE58" s="192"/>
      <c r="DF58" s="192"/>
      <c r="DG58" s="192"/>
      <c r="DH58" s="192"/>
      <c r="DI58" s="192"/>
      <c r="DJ58" s="192"/>
      <c r="DK58" s="192"/>
      <c r="DL58" s="192"/>
      <c r="DM58" s="192"/>
      <c r="DN58" s="192"/>
      <c r="DO58" s="192"/>
      <c r="DP58" s="192"/>
      <c r="DQ58" s="192"/>
      <c r="DR58" s="192"/>
      <c r="DS58" s="192"/>
      <c r="DT58" s="192"/>
      <c r="DU58" s="192"/>
      <c r="DV58" s="192"/>
      <c r="DW58" s="192"/>
      <c r="DX58" s="192"/>
      <c r="DY58" s="192"/>
      <c r="DZ58" s="192"/>
      <c r="EA58" s="192"/>
      <c r="EB58" s="192"/>
      <c r="EC58" s="192"/>
      <c r="ED58" s="192"/>
      <c r="EE58" s="192"/>
      <c r="EF58" s="192"/>
      <c r="EG58" s="192"/>
      <c r="EH58" s="192"/>
      <c r="EI58" s="192"/>
      <c r="EJ58" s="192"/>
      <c r="EK58" s="192"/>
      <c r="EL58" s="192"/>
      <c r="EM58" s="192"/>
      <c r="EN58" s="192"/>
      <c r="EO58" s="192"/>
      <c r="EP58" s="192"/>
      <c r="EQ58" s="192"/>
      <c r="ER58" s="192"/>
      <c r="ES58" s="192"/>
      <c r="ET58" s="192"/>
      <c r="EU58" s="192"/>
      <c r="EV58" s="192"/>
      <c r="EW58" s="192"/>
      <c r="EX58" s="192"/>
      <c r="EY58" s="192"/>
      <c r="EZ58" s="192"/>
      <c r="FA58" s="192"/>
      <c r="FB58" s="192"/>
      <c r="FC58" s="192"/>
      <c r="FD58" s="192"/>
      <c r="FE58" s="192"/>
      <c r="FF58" s="192"/>
      <c r="FG58" s="192"/>
      <c r="FH58" s="192"/>
      <c r="FI58" s="192"/>
      <c r="FJ58" s="192"/>
      <c r="FK58" s="192"/>
      <c r="FL58" s="192"/>
      <c r="FM58" s="192"/>
      <c r="FN58" s="192"/>
      <c r="FO58" s="192"/>
      <c r="FP58" s="192"/>
      <c r="FQ58" s="192"/>
      <c r="FR58" s="192"/>
      <c r="FS58" s="192"/>
      <c r="FT58" s="192"/>
      <c r="FU58" s="192"/>
      <c r="FV58" s="192"/>
      <c r="FW58" s="192"/>
      <c r="FX58" s="192"/>
      <c r="FY58" s="192"/>
      <c r="FZ58" s="192"/>
      <c r="GA58" s="192"/>
      <c r="GB58" s="192"/>
      <c r="GC58" s="192"/>
      <c r="GD58" s="192"/>
      <c r="GE58" s="192"/>
      <c r="GF58" s="192"/>
      <c r="GG58" s="192"/>
      <c r="GH58" s="192"/>
      <c r="GI58" s="192"/>
      <c r="GJ58" s="192"/>
      <c r="GK58" s="192"/>
      <c r="GL58" s="192"/>
      <c r="GM58" s="192"/>
      <c r="GN58" s="192"/>
      <c r="GO58" s="192"/>
      <c r="GP58" s="192"/>
      <c r="GQ58" s="192"/>
      <c r="GR58" s="192"/>
      <c r="GS58" s="192"/>
      <c r="GT58" s="192"/>
      <c r="GU58" s="192"/>
      <c r="GV58" s="192"/>
      <c r="GW58" s="192"/>
      <c r="GX58" s="192"/>
      <c r="GY58" s="192"/>
      <c r="GZ58" s="192"/>
      <c r="HA58" s="192"/>
      <c r="HB58" s="192"/>
      <c r="HC58" s="192"/>
      <c r="HD58" s="192"/>
      <c r="HE58" s="192"/>
      <c r="HF58" s="192"/>
      <c r="HG58" s="192"/>
      <c r="HH58" s="192"/>
      <c r="HI58" s="192"/>
      <c r="HJ58" s="192"/>
      <c r="HK58" s="192"/>
      <c r="HL58" s="192"/>
      <c r="HM58" s="192"/>
      <c r="HN58" s="192"/>
      <c r="HO58" s="192"/>
      <c r="HP58" s="192"/>
      <c r="HQ58" s="192"/>
      <c r="HR58" s="192"/>
      <c r="HS58" s="192"/>
      <c r="HT58" s="192"/>
      <c r="HU58" s="192"/>
      <c r="HV58" s="192"/>
      <c r="HW58" s="192"/>
      <c r="HX58" s="192"/>
      <c r="HY58" s="192"/>
      <c r="HZ58" s="192"/>
      <c r="IA58" s="192"/>
      <c r="IB58" s="192"/>
      <c r="IC58" s="192"/>
      <c r="ID58" s="192"/>
      <c r="IE58" s="192"/>
      <c r="IF58" s="192"/>
      <c r="IG58" s="192"/>
      <c r="IH58" s="192"/>
      <c r="II58" s="192"/>
      <c r="IJ58" s="192"/>
      <c r="IK58" s="192"/>
      <c r="IL58" s="192"/>
      <c r="IM58" s="192"/>
      <c r="IN58" s="192"/>
      <c r="IO58" s="192"/>
      <c r="IP58" s="192"/>
      <c r="IQ58" s="192"/>
      <c r="IR58" s="192"/>
      <c r="IS58" s="192"/>
      <c r="IT58" s="192"/>
      <c r="IU58" s="192"/>
      <c r="IV58" s="192"/>
    </row>
    <row r="59" spans="1:256" x14ac:dyDescent="0.25">
      <c r="A59" s="307" t="s">
        <v>21</v>
      </c>
      <c r="B59" s="258">
        <v>215</v>
      </c>
      <c r="C59" s="288">
        <v>7.0000000000000007E-2</v>
      </c>
      <c r="D59" s="288">
        <v>0.02</v>
      </c>
      <c r="E59" s="288">
        <v>15</v>
      </c>
      <c r="F59" s="288">
        <v>60</v>
      </c>
      <c r="G59" s="258" t="s">
        <v>22</v>
      </c>
      <c r="H59" s="225" t="s">
        <v>23</v>
      </c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  <c r="EG59" s="192"/>
      <c r="EH59" s="192"/>
      <c r="EI59" s="192"/>
      <c r="EJ59" s="192"/>
      <c r="EK59" s="192"/>
      <c r="EL59" s="192"/>
      <c r="EM59" s="192"/>
      <c r="EN59" s="192"/>
      <c r="EO59" s="192"/>
      <c r="EP59" s="192"/>
      <c r="EQ59" s="192"/>
      <c r="ER59" s="192"/>
      <c r="ES59" s="192"/>
      <c r="ET59" s="192"/>
      <c r="EU59" s="192"/>
      <c r="EV59" s="192"/>
      <c r="EW59" s="192"/>
      <c r="EX59" s="192"/>
      <c r="EY59" s="192"/>
      <c r="EZ59" s="192"/>
      <c r="FA59" s="192"/>
      <c r="FB59" s="192"/>
      <c r="FC59" s="192"/>
      <c r="FD59" s="192"/>
      <c r="FE59" s="192"/>
      <c r="FF59" s="192"/>
      <c r="FG59" s="192"/>
      <c r="FH59" s="192"/>
      <c r="FI59" s="192"/>
      <c r="FJ59" s="192"/>
      <c r="FK59" s="192"/>
      <c r="FL59" s="192"/>
      <c r="FM59" s="192"/>
      <c r="FN59" s="192"/>
      <c r="FO59" s="192"/>
      <c r="FP59" s="192"/>
      <c r="FQ59" s="192"/>
      <c r="FR59" s="192"/>
      <c r="FS59" s="192"/>
      <c r="FT59" s="192"/>
      <c r="FU59" s="192"/>
      <c r="FV59" s="192"/>
      <c r="FW59" s="192"/>
      <c r="FX59" s="192"/>
      <c r="FY59" s="192"/>
      <c r="FZ59" s="192"/>
      <c r="GA59" s="192"/>
      <c r="GB59" s="192"/>
      <c r="GC59" s="192"/>
      <c r="GD59" s="192"/>
      <c r="GE59" s="192"/>
      <c r="GF59" s="192"/>
      <c r="GG59" s="192"/>
      <c r="GH59" s="192"/>
      <c r="GI59" s="192"/>
      <c r="GJ59" s="192"/>
      <c r="GK59" s="192"/>
      <c r="GL59" s="192"/>
      <c r="GM59" s="192"/>
      <c r="GN59" s="192"/>
      <c r="GO59" s="192"/>
      <c r="GP59" s="192"/>
      <c r="GQ59" s="192"/>
      <c r="GR59" s="192"/>
      <c r="GS59" s="192"/>
      <c r="GT59" s="192"/>
      <c r="GU59" s="192"/>
      <c r="GV59" s="192"/>
      <c r="GW59" s="192"/>
      <c r="GX59" s="192"/>
      <c r="GY59" s="192"/>
      <c r="GZ59" s="192"/>
      <c r="HA59" s="192"/>
      <c r="HB59" s="192"/>
      <c r="HC59" s="192"/>
      <c r="HD59" s="192"/>
      <c r="HE59" s="192"/>
      <c r="HF59" s="192"/>
      <c r="HG59" s="192"/>
      <c r="HH59" s="192"/>
      <c r="HI59" s="192"/>
      <c r="HJ59" s="192"/>
      <c r="HK59" s="192"/>
      <c r="HL59" s="192"/>
      <c r="HM59" s="192"/>
      <c r="HN59" s="192"/>
      <c r="HO59" s="192"/>
      <c r="HP59" s="192"/>
      <c r="HQ59" s="192"/>
      <c r="HR59" s="192"/>
      <c r="HS59" s="192"/>
      <c r="HT59" s="192"/>
      <c r="HU59" s="192"/>
      <c r="HV59" s="192"/>
      <c r="HW59" s="192"/>
      <c r="HX59" s="192"/>
      <c r="HY59" s="192"/>
      <c r="HZ59" s="192"/>
      <c r="IA59" s="192"/>
      <c r="IB59" s="192"/>
      <c r="IC59" s="192"/>
      <c r="ID59" s="192"/>
      <c r="IE59" s="192"/>
      <c r="IF59" s="192"/>
      <c r="IG59" s="192"/>
      <c r="IH59" s="192"/>
      <c r="II59" s="192"/>
      <c r="IJ59" s="192"/>
      <c r="IK59" s="192"/>
      <c r="IL59" s="192"/>
      <c r="IM59" s="192"/>
      <c r="IN59" s="192"/>
      <c r="IO59" s="192"/>
      <c r="IP59" s="192"/>
      <c r="IQ59" s="192"/>
      <c r="IR59" s="192"/>
      <c r="IS59" s="192"/>
      <c r="IT59" s="192"/>
      <c r="IU59" s="192"/>
    </row>
    <row r="60" spans="1:256" x14ac:dyDescent="0.3">
      <c r="A60" s="215" t="s">
        <v>45</v>
      </c>
      <c r="B60" s="289">
        <v>20</v>
      </c>
      <c r="C60" s="271">
        <v>1.3</v>
      </c>
      <c r="D60" s="271">
        <v>0.2</v>
      </c>
      <c r="E60" s="271">
        <v>8.6</v>
      </c>
      <c r="F60" s="271">
        <v>43</v>
      </c>
      <c r="G60" s="265" t="s">
        <v>46</v>
      </c>
      <c r="H60" s="208" t="s">
        <v>47</v>
      </c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5"/>
      <c r="U60" s="285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285"/>
      <c r="AL60" s="285"/>
      <c r="AM60" s="285"/>
      <c r="AN60" s="285"/>
      <c r="AO60" s="285"/>
      <c r="AP60" s="285"/>
      <c r="AQ60" s="285"/>
      <c r="AR60" s="285"/>
      <c r="AS60" s="285"/>
      <c r="AT60" s="285"/>
      <c r="AU60" s="285"/>
      <c r="AV60" s="285"/>
      <c r="AW60" s="285"/>
      <c r="AX60" s="285"/>
      <c r="AY60" s="285"/>
      <c r="AZ60" s="285"/>
      <c r="BA60" s="285"/>
      <c r="BB60" s="285"/>
      <c r="BC60" s="285"/>
      <c r="BD60" s="285"/>
      <c r="BE60" s="285"/>
      <c r="BF60" s="285"/>
      <c r="BG60" s="285"/>
      <c r="BH60" s="285"/>
      <c r="BI60" s="285"/>
      <c r="BJ60" s="285"/>
      <c r="BK60" s="285"/>
      <c r="BL60" s="285"/>
      <c r="BM60" s="285"/>
      <c r="BN60" s="285"/>
      <c r="BO60" s="285"/>
      <c r="BP60" s="285"/>
      <c r="BQ60" s="285"/>
      <c r="BR60" s="285"/>
      <c r="BS60" s="285"/>
      <c r="BT60" s="285"/>
      <c r="BU60" s="285"/>
      <c r="BV60" s="285"/>
      <c r="BW60" s="285"/>
      <c r="BX60" s="285"/>
      <c r="BY60" s="285"/>
      <c r="BZ60" s="285"/>
      <c r="CA60" s="285"/>
      <c r="CB60" s="285"/>
      <c r="CC60" s="285"/>
      <c r="CD60" s="285"/>
      <c r="CE60" s="285"/>
      <c r="CF60" s="285"/>
      <c r="CG60" s="285"/>
      <c r="CH60" s="285"/>
      <c r="CI60" s="285"/>
      <c r="CJ60" s="285"/>
      <c r="CK60" s="285"/>
      <c r="CL60" s="285"/>
      <c r="CM60" s="285"/>
      <c r="CN60" s="285"/>
      <c r="CO60" s="285"/>
      <c r="CP60" s="285"/>
      <c r="CQ60" s="285"/>
      <c r="CR60" s="285"/>
      <c r="CS60" s="285"/>
      <c r="CT60" s="285"/>
      <c r="CU60" s="285"/>
      <c r="CV60" s="285"/>
      <c r="CW60" s="285"/>
      <c r="CX60" s="285"/>
      <c r="CY60" s="285"/>
      <c r="CZ60" s="285"/>
      <c r="DA60" s="285"/>
      <c r="DB60" s="285"/>
      <c r="DC60" s="285"/>
      <c r="DD60" s="285"/>
      <c r="DE60" s="285"/>
      <c r="DF60" s="285"/>
      <c r="DG60" s="285"/>
      <c r="DH60" s="285"/>
      <c r="DI60" s="285"/>
      <c r="DJ60" s="285"/>
      <c r="DK60" s="285"/>
      <c r="DL60" s="285"/>
      <c r="DM60" s="285"/>
      <c r="DN60" s="285"/>
      <c r="DO60" s="285"/>
      <c r="DP60" s="285"/>
      <c r="DQ60" s="285"/>
      <c r="DR60" s="285"/>
      <c r="DS60" s="285"/>
      <c r="DT60" s="285"/>
      <c r="DU60" s="285"/>
      <c r="DV60" s="285"/>
      <c r="DW60" s="285"/>
      <c r="DX60" s="285"/>
      <c r="DY60" s="285"/>
      <c r="DZ60" s="285"/>
      <c r="EA60" s="285"/>
      <c r="EB60" s="285"/>
      <c r="EC60" s="285"/>
      <c r="ED60" s="285"/>
      <c r="EE60" s="285"/>
      <c r="EF60" s="285"/>
      <c r="EG60" s="285"/>
      <c r="EH60" s="285"/>
      <c r="EI60" s="285"/>
      <c r="EJ60" s="285"/>
      <c r="EK60" s="285"/>
      <c r="EL60" s="285"/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285"/>
      <c r="FA60" s="285"/>
      <c r="FB60" s="285"/>
      <c r="FC60" s="285"/>
      <c r="FD60" s="285"/>
      <c r="FE60" s="285"/>
      <c r="FF60" s="285"/>
      <c r="FG60" s="285"/>
      <c r="FH60" s="285"/>
      <c r="FI60" s="285"/>
      <c r="FJ60" s="285"/>
      <c r="FK60" s="285"/>
      <c r="FL60" s="285"/>
      <c r="FM60" s="285"/>
      <c r="FN60" s="285"/>
      <c r="FO60" s="285"/>
      <c r="FP60" s="285"/>
      <c r="FQ60" s="285"/>
      <c r="FR60" s="285"/>
      <c r="FS60" s="285"/>
      <c r="FT60" s="285"/>
      <c r="FU60" s="285"/>
      <c r="FV60" s="285"/>
      <c r="FW60" s="285"/>
      <c r="FX60" s="285"/>
      <c r="FY60" s="285"/>
      <c r="FZ60" s="285"/>
      <c r="GA60" s="285"/>
      <c r="GB60" s="285"/>
      <c r="GC60" s="285"/>
      <c r="GD60" s="285"/>
      <c r="GE60" s="285"/>
      <c r="GF60" s="285"/>
      <c r="GG60" s="285"/>
      <c r="GH60" s="285"/>
      <c r="GI60" s="285"/>
      <c r="GJ60" s="285"/>
      <c r="GK60" s="285"/>
      <c r="GL60" s="285"/>
      <c r="GM60" s="285"/>
      <c r="GN60" s="285"/>
      <c r="GO60" s="285"/>
      <c r="GP60" s="285"/>
      <c r="GQ60" s="285"/>
      <c r="GR60" s="285"/>
      <c r="GS60" s="285"/>
      <c r="GT60" s="285"/>
      <c r="GU60" s="285"/>
      <c r="GV60" s="285"/>
      <c r="GW60" s="285"/>
      <c r="GX60" s="285"/>
      <c r="GY60" s="285"/>
      <c r="GZ60" s="285"/>
      <c r="HA60" s="285"/>
      <c r="HB60" s="285"/>
      <c r="HC60" s="285"/>
      <c r="HD60" s="285"/>
      <c r="HE60" s="285"/>
      <c r="HF60" s="285"/>
      <c r="HG60" s="285"/>
      <c r="HH60" s="285"/>
      <c r="HI60" s="285"/>
      <c r="HJ60" s="285"/>
      <c r="HK60" s="285"/>
      <c r="HL60" s="285"/>
      <c r="HM60" s="285"/>
      <c r="HN60" s="285"/>
      <c r="HO60" s="285"/>
      <c r="HP60" s="285"/>
      <c r="HQ60" s="285"/>
      <c r="HR60" s="285"/>
      <c r="HS60" s="285"/>
      <c r="HT60" s="285"/>
      <c r="HU60" s="285"/>
      <c r="HV60" s="285"/>
      <c r="HW60" s="285"/>
      <c r="HX60" s="285"/>
      <c r="HY60" s="285"/>
      <c r="HZ60" s="285"/>
      <c r="IA60" s="285"/>
      <c r="IB60" s="285"/>
      <c r="IC60" s="285"/>
      <c r="ID60" s="285"/>
      <c r="IE60" s="285"/>
      <c r="IF60" s="285"/>
      <c r="IG60" s="285"/>
      <c r="IH60" s="285"/>
      <c r="II60" s="285"/>
      <c r="IJ60" s="285"/>
      <c r="IK60" s="285"/>
      <c r="IL60" s="285"/>
      <c r="IM60" s="285"/>
      <c r="IN60" s="285"/>
      <c r="IO60" s="285"/>
      <c r="IP60" s="285"/>
      <c r="IQ60" s="285"/>
      <c r="IR60" s="285"/>
      <c r="IS60" s="285"/>
      <c r="IT60" s="285"/>
      <c r="IU60" s="285"/>
    </row>
    <row r="61" spans="1:256" x14ac:dyDescent="0.3">
      <c r="A61" s="218" t="s">
        <v>25</v>
      </c>
      <c r="B61" s="188">
        <f>SUM(B58:B60)</f>
        <v>485</v>
      </c>
      <c r="C61" s="290">
        <f>SUM(C58:C60)</f>
        <v>18.28</v>
      </c>
      <c r="D61" s="290">
        <f>SUM(D58:D60)</f>
        <v>20.119999999999997</v>
      </c>
      <c r="E61" s="290">
        <f>SUM(E58:E60)</f>
        <v>66.239999999999995</v>
      </c>
      <c r="F61" s="290">
        <f>SUM(F58:F60)</f>
        <v>521</v>
      </c>
      <c r="G61" s="290"/>
      <c r="H61" s="290"/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46"/>
      <c r="AJ61" s="246"/>
      <c r="AK61" s="246"/>
      <c r="AL61" s="246"/>
      <c r="AM61" s="246"/>
      <c r="AN61" s="246"/>
      <c r="AO61" s="246"/>
      <c r="AP61" s="246"/>
      <c r="AQ61" s="246"/>
      <c r="AR61" s="246"/>
      <c r="AS61" s="246"/>
      <c r="AT61" s="246"/>
      <c r="AU61" s="246"/>
      <c r="AV61" s="246"/>
      <c r="AW61" s="246"/>
      <c r="AX61" s="246"/>
      <c r="AY61" s="246"/>
      <c r="AZ61" s="246"/>
      <c r="BA61" s="246"/>
      <c r="BB61" s="246"/>
      <c r="BC61" s="246"/>
      <c r="BD61" s="246"/>
      <c r="BE61" s="246"/>
      <c r="BF61" s="246"/>
      <c r="BG61" s="246"/>
      <c r="BH61" s="246"/>
      <c r="BI61" s="246"/>
      <c r="BJ61" s="246"/>
      <c r="BK61" s="246"/>
      <c r="BL61" s="246"/>
      <c r="BM61" s="246"/>
      <c r="BN61" s="246"/>
      <c r="BO61" s="246"/>
      <c r="BP61" s="246"/>
      <c r="BQ61" s="246"/>
      <c r="BR61" s="246"/>
      <c r="BS61" s="246"/>
      <c r="BT61" s="246"/>
      <c r="BU61" s="246"/>
      <c r="BV61" s="246"/>
      <c r="BW61" s="246"/>
      <c r="BX61" s="246"/>
      <c r="BY61" s="246"/>
      <c r="BZ61" s="246"/>
      <c r="CA61" s="246"/>
      <c r="CB61" s="246"/>
      <c r="CC61" s="246"/>
      <c r="CD61" s="246"/>
      <c r="CE61" s="246"/>
      <c r="CF61" s="246"/>
      <c r="CG61" s="246"/>
      <c r="CH61" s="246"/>
      <c r="CI61" s="246"/>
      <c r="CJ61" s="246"/>
      <c r="CK61" s="246"/>
      <c r="CL61" s="246"/>
      <c r="CM61" s="246"/>
      <c r="CN61" s="246"/>
      <c r="CO61" s="246"/>
      <c r="CP61" s="246"/>
      <c r="CQ61" s="246"/>
      <c r="CR61" s="246"/>
      <c r="CS61" s="246"/>
      <c r="CT61" s="246"/>
      <c r="CU61" s="246"/>
      <c r="CV61" s="246"/>
      <c r="CW61" s="246"/>
      <c r="CX61" s="246"/>
      <c r="CY61" s="246"/>
      <c r="CZ61" s="246"/>
      <c r="DA61" s="246"/>
      <c r="DB61" s="246"/>
      <c r="DC61" s="246"/>
      <c r="DD61" s="246"/>
      <c r="DE61" s="246"/>
      <c r="DF61" s="246"/>
      <c r="DG61" s="246"/>
      <c r="DH61" s="246"/>
      <c r="DI61" s="246"/>
      <c r="DJ61" s="246"/>
      <c r="DK61" s="246"/>
      <c r="DL61" s="246"/>
      <c r="DM61" s="246"/>
      <c r="DN61" s="246"/>
      <c r="DO61" s="246"/>
      <c r="DP61" s="246"/>
      <c r="DQ61" s="246"/>
      <c r="DR61" s="246"/>
      <c r="DS61" s="246"/>
      <c r="DT61" s="246"/>
      <c r="DU61" s="246"/>
      <c r="DV61" s="246"/>
      <c r="DW61" s="246"/>
      <c r="DX61" s="246"/>
      <c r="DY61" s="246"/>
      <c r="DZ61" s="246"/>
      <c r="EA61" s="246"/>
      <c r="EB61" s="246"/>
      <c r="EC61" s="246"/>
      <c r="ED61" s="246"/>
      <c r="EE61" s="246"/>
      <c r="EF61" s="246"/>
      <c r="EG61" s="246"/>
      <c r="EH61" s="246"/>
      <c r="EI61" s="246"/>
      <c r="EJ61" s="246"/>
      <c r="EK61" s="246"/>
      <c r="EL61" s="246"/>
      <c r="EM61" s="246"/>
      <c r="EN61" s="246"/>
      <c r="EO61" s="246"/>
      <c r="EP61" s="246"/>
      <c r="EQ61" s="246"/>
      <c r="ER61" s="246"/>
      <c r="ES61" s="246"/>
      <c r="ET61" s="246"/>
      <c r="EU61" s="246"/>
      <c r="EV61" s="246"/>
      <c r="EW61" s="246"/>
      <c r="EX61" s="246"/>
      <c r="EY61" s="246"/>
      <c r="EZ61" s="246"/>
      <c r="FA61" s="246"/>
      <c r="FB61" s="246"/>
      <c r="FC61" s="246"/>
      <c r="FD61" s="246"/>
      <c r="FE61" s="246"/>
      <c r="FF61" s="246"/>
      <c r="FG61" s="246"/>
      <c r="FH61" s="246"/>
      <c r="FI61" s="246"/>
      <c r="FJ61" s="246"/>
      <c r="FK61" s="246"/>
      <c r="FL61" s="246"/>
      <c r="FM61" s="246"/>
      <c r="FN61" s="246"/>
      <c r="FO61" s="246"/>
      <c r="FP61" s="246"/>
      <c r="FQ61" s="246"/>
      <c r="FR61" s="246"/>
      <c r="FS61" s="246"/>
      <c r="FT61" s="246"/>
      <c r="FU61" s="246"/>
      <c r="FV61" s="246"/>
      <c r="FW61" s="246"/>
      <c r="FX61" s="246"/>
      <c r="FY61" s="246"/>
      <c r="FZ61" s="246"/>
      <c r="GA61" s="246"/>
      <c r="GB61" s="246"/>
      <c r="GC61" s="246"/>
      <c r="GD61" s="246"/>
      <c r="GE61" s="246"/>
      <c r="GF61" s="246"/>
      <c r="GG61" s="246"/>
      <c r="GH61" s="246"/>
      <c r="GI61" s="246"/>
      <c r="GJ61" s="246"/>
      <c r="GK61" s="246"/>
      <c r="GL61" s="246"/>
      <c r="GM61" s="246"/>
      <c r="GN61" s="246"/>
      <c r="GO61" s="246"/>
      <c r="GP61" s="246"/>
      <c r="GQ61" s="246"/>
      <c r="GR61" s="246"/>
      <c r="GS61" s="246"/>
      <c r="GT61" s="246"/>
      <c r="GU61" s="246"/>
      <c r="GV61" s="246"/>
      <c r="GW61" s="246"/>
      <c r="GX61" s="246"/>
      <c r="GY61" s="246"/>
      <c r="GZ61" s="246"/>
      <c r="HA61" s="246"/>
      <c r="HB61" s="246"/>
      <c r="HC61" s="246"/>
      <c r="HD61" s="246"/>
      <c r="HE61" s="246"/>
      <c r="HF61" s="246"/>
      <c r="HG61" s="246"/>
      <c r="HH61" s="246"/>
      <c r="HI61" s="246"/>
      <c r="HJ61" s="246"/>
      <c r="HK61" s="246"/>
      <c r="HL61" s="246"/>
      <c r="HM61" s="246"/>
      <c r="HN61" s="246"/>
      <c r="HO61" s="246"/>
      <c r="HP61" s="246"/>
      <c r="HQ61" s="246"/>
      <c r="HR61" s="246"/>
      <c r="HS61" s="246"/>
      <c r="HT61" s="246"/>
      <c r="HU61" s="246"/>
      <c r="HV61" s="246"/>
      <c r="HW61" s="246"/>
      <c r="HX61" s="246"/>
      <c r="HY61" s="246"/>
      <c r="HZ61" s="246"/>
      <c r="IA61" s="246"/>
      <c r="IB61" s="246"/>
      <c r="IC61" s="246"/>
      <c r="ID61" s="246"/>
      <c r="IE61" s="246"/>
      <c r="IF61" s="246"/>
      <c r="IG61" s="246"/>
      <c r="IH61" s="246"/>
      <c r="II61" s="246"/>
      <c r="IJ61" s="246"/>
      <c r="IK61" s="246"/>
      <c r="IL61" s="246"/>
      <c r="IM61" s="246"/>
      <c r="IN61" s="246"/>
      <c r="IO61" s="246"/>
      <c r="IP61" s="246"/>
      <c r="IQ61" s="246"/>
      <c r="IR61" s="246"/>
      <c r="IS61" s="246"/>
      <c r="IT61" s="246"/>
      <c r="IU61" s="246"/>
    </row>
    <row r="62" spans="1:256" x14ac:dyDescent="0.3">
      <c r="A62" s="185" t="s">
        <v>72</v>
      </c>
      <c r="B62" s="186"/>
      <c r="C62" s="186"/>
      <c r="D62" s="186"/>
      <c r="E62" s="186"/>
      <c r="F62" s="186"/>
      <c r="G62" s="186"/>
      <c r="H62" s="187"/>
    </row>
    <row r="63" spans="1:256" s="144" customFormat="1" ht="10.5" customHeight="1" x14ac:dyDescent="0.2">
      <c r="A63" s="313" t="s">
        <v>247</v>
      </c>
      <c r="B63" s="313" t="s">
        <v>6</v>
      </c>
      <c r="C63" s="283" t="s">
        <v>248</v>
      </c>
      <c r="D63" s="283" t="s">
        <v>249</v>
      </c>
      <c r="E63" s="283" t="s">
        <v>250</v>
      </c>
      <c r="F63" s="314" t="s">
        <v>10</v>
      </c>
      <c r="G63" s="315" t="s">
        <v>4</v>
      </c>
      <c r="H63" s="283" t="s">
        <v>251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6" x14ac:dyDescent="0.3">
      <c r="A64" s="193" t="s">
        <v>239</v>
      </c>
      <c r="B64" s="194"/>
      <c r="C64" s="195"/>
      <c r="D64" s="195"/>
      <c r="E64" s="195"/>
      <c r="F64" s="195"/>
      <c r="G64" s="195"/>
      <c r="H64" s="306"/>
    </row>
    <row r="65" spans="1:255" s="192" customFormat="1" x14ac:dyDescent="0.25">
      <c r="A65" s="197" t="s">
        <v>131</v>
      </c>
      <c r="B65" s="223">
        <v>100</v>
      </c>
      <c r="C65" s="231">
        <v>16.309999999999999</v>
      </c>
      <c r="D65" s="231">
        <v>9.5399999999999991</v>
      </c>
      <c r="E65" s="231">
        <v>12.3</v>
      </c>
      <c r="F65" s="231">
        <v>200.8</v>
      </c>
      <c r="G65" s="262" t="s">
        <v>132</v>
      </c>
      <c r="H65" s="225" t="s">
        <v>133</v>
      </c>
    </row>
    <row r="66" spans="1:255" ht="12.75" customHeight="1" x14ac:dyDescent="0.3">
      <c r="A66" s="253" t="s">
        <v>36</v>
      </c>
      <c r="B66" s="198">
        <v>180</v>
      </c>
      <c r="C66" s="231">
        <v>3.67</v>
      </c>
      <c r="D66" s="231">
        <v>5.76</v>
      </c>
      <c r="E66" s="231">
        <v>24.53</v>
      </c>
      <c r="F66" s="231">
        <v>164.7</v>
      </c>
      <c r="G66" s="272" t="s">
        <v>37</v>
      </c>
      <c r="H66" s="253" t="s">
        <v>38</v>
      </c>
    </row>
    <row r="67" spans="1:255" x14ac:dyDescent="0.25">
      <c r="A67" s="307" t="s">
        <v>21</v>
      </c>
      <c r="B67" s="258">
        <v>215</v>
      </c>
      <c r="C67" s="288">
        <v>7.0000000000000007E-2</v>
      </c>
      <c r="D67" s="288">
        <v>0.02</v>
      </c>
      <c r="E67" s="288">
        <v>15</v>
      </c>
      <c r="F67" s="288">
        <v>60</v>
      </c>
      <c r="G67" s="258" t="s">
        <v>22</v>
      </c>
      <c r="H67" s="225" t="s">
        <v>23</v>
      </c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92"/>
      <c r="AV67" s="192"/>
      <c r="AW67" s="192"/>
      <c r="AX67" s="192"/>
      <c r="AY67" s="192"/>
      <c r="AZ67" s="192"/>
      <c r="BA67" s="192"/>
      <c r="BB67" s="192"/>
      <c r="BC67" s="192"/>
      <c r="BD67" s="192"/>
      <c r="BE67" s="192"/>
      <c r="BF67" s="192"/>
      <c r="BG67" s="192"/>
      <c r="BH67" s="192"/>
      <c r="BI67" s="192"/>
      <c r="BJ67" s="192"/>
      <c r="BK67" s="192"/>
      <c r="BL67" s="192"/>
      <c r="BM67" s="192"/>
      <c r="BN67" s="192"/>
      <c r="BO67" s="192"/>
      <c r="BP67" s="192"/>
      <c r="BQ67" s="192"/>
      <c r="BR67" s="192"/>
      <c r="BS67" s="192"/>
      <c r="BT67" s="192"/>
      <c r="BU67" s="192"/>
      <c r="BV67" s="192"/>
      <c r="BW67" s="192"/>
      <c r="BX67" s="192"/>
      <c r="BY67" s="192"/>
      <c r="BZ67" s="192"/>
      <c r="CA67" s="192"/>
      <c r="CB67" s="192"/>
      <c r="CC67" s="192"/>
      <c r="CD67" s="192"/>
      <c r="CE67" s="192"/>
      <c r="CF67" s="192"/>
      <c r="CG67" s="192"/>
      <c r="CH67" s="192"/>
      <c r="CI67" s="192"/>
      <c r="CJ67" s="192"/>
      <c r="CK67" s="192"/>
      <c r="CL67" s="192"/>
      <c r="CM67" s="192"/>
      <c r="CN67" s="192"/>
      <c r="CO67" s="192"/>
      <c r="CP67" s="192"/>
      <c r="CQ67" s="192"/>
      <c r="CR67" s="192"/>
      <c r="CS67" s="192"/>
      <c r="CT67" s="192"/>
      <c r="CU67" s="192"/>
      <c r="CV67" s="192"/>
      <c r="CW67" s="192"/>
      <c r="CX67" s="192"/>
      <c r="CY67" s="192"/>
      <c r="CZ67" s="192"/>
      <c r="DA67" s="192"/>
      <c r="DB67" s="192"/>
      <c r="DC67" s="192"/>
      <c r="DD67" s="192"/>
      <c r="DE67" s="192"/>
      <c r="DF67" s="192"/>
      <c r="DG67" s="192"/>
      <c r="DH67" s="192"/>
      <c r="DI67" s="192"/>
      <c r="DJ67" s="192"/>
      <c r="DK67" s="192"/>
      <c r="DL67" s="192"/>
      <c r="DM67" s="192"/>
      <c r="DN67" s="192"/>
      <c r="DO67" s="192"/>
      <c r="DP67" s="192"/>
      <c r="DQ67" s="192"/>
      <c r="DR67" s="192"/>
      <c r="DS67" s="192"/>
      <c r="DT67" s="192"/>
      <c r="DU67" s="192"/>
      <c r="DV67" s="192"/>
      <c r="DW67" s="192"/>
      <c r="DX67" s="192"/>
      <c r="DY67" s="192"/>
      <c r="DZ67" s="192"/>
      <c r="EA67" s="192"/>
      <c r="EB67" s="192"/>
      <c r="EC67" s="192"/>
      <c r="ED67" s="192"/>
      <c r="EE67" s="192"/>
      <c r="EF67" s="192"/>
      <c r="EG67" s="192"/>
      <c r="EH67" s="192"/>
      <c r="EI67" s="192"/>
      <c r="EJ67" s="192"/>
      <c r="EK67" s="192"/>
      <c r="EL67" s="192"/>
      <c r="EM67" s="192"/>
      <c r="EN67" s="192"/>
      <c r="EO67" s="192"/>
      <c r="EP67" s="192"/>
      <c r="EQ67" s="192"/>
      <c r="ER67" s="192"/>
      <c r="ES67" s="192"/>
      <c r="ET67" s="192"/>
      <c r="EU67" s="192"/>
      <c r="EV67" s="192"/>
      <c r="EW67" s="192"/>
      <c r="EX67" s="192"/>
      <c r="EY67" s="192"/>
      <c r="EZ67" s="192"/>
      <c r="FA67" s="192"/>
      <c r="FB67" s="192"/>
      <c r="FC67" s="192"/>
      <c r="FD67" s="192"/>
      <c r="FE67" s="192"/>
      <c r="FF67" s="192"/>
      <c r="FG67" s="192"/>
      <c r="FH67" s="192"/>
      <c r="FI67" s="192"/>
      <c r="FJ67" s="192"/>
      <c r="FK67" s="192"/>
      <c r="FL67" s="192"/>
      <c r="FM67" s="192"/>
      <c r="FN67" s="192"/>
      <c r="FO67" s="192"/>
      <c r="FP67" s="192"/>
      <c r="FQ67" s="192"/>
      <c r="FR67" s="192"/>
      <c r="FS67" s="192"/>
      <c r="FT67" s="192"/>
      <c r="FU67" s="192"/>
      <c r="FV67" s="192"/>
      <c r="FW67" s="192"/>
      <c r="FX67" s="192"/>
      <c r="FY67" s="192"/>
      <c r="FZ67" s="192"/>
      <c r="GA67" s="192"/>
      <c r="GB67" s="192"/>
      <c r="GC67" s="192"/>
      <c r="GD67" s="192"/>
      <c r="GE67" s="192"/>
      <c r="GF67" s="192"/>
      <c r="GG67" s="192"/>
      <c r="GH67" s="192"/>
      <c r="GI67" s="192"/>
      <c r="GJ67" s="192"/>
      <c r="GK67" s="192"/>
      <c r="GL67" s="192"/>
      <c r="GM67" s="192"/>
      <c r="GN67" s="192"/>
      <c r="GO67" s="192"/>
      <c r="GP67" s="192"/>
      <c r="GQ67" s="192"/>
      <c r="GR67" s="192"/>
      <c r="GS67" s="192"/>
      <c r="GT67" s="192"/>
      <c r="GU67" s="192"/>
      <c r="GV67" s="192"/>
      <c r="GW67" s="192"/>
      <c r="GX67" s="192"/>
      <c r="GY67" s="192"/>
      <c r="GZ67" s="192"/>
      <c r="HA67" s="192"/>
      <c r="HB67" s="192"/>
      <c r="HC67" s="192"/>
      <c r="HD67" s="192"/>
      <c r="HE67" s="192"/>
      <c r="HF67" s="192"/>
      <c r="HG67" s="192"/>
      <c r="HH67" s="192"/>
      <c r="HI67" s="192"/>
      <c r="HJ67" s="192"/>
      <c r="HK67" s="192"/>
      <c r="HL67" s="192"/>
      <c r="HM67" s="192"/>
      <c r="HN67" s="192"/>
      <c r="HO67" s="192"/>
      <c r="HP67" s="192"/>
      <c r="HQ67" s="192"/>
      <c r="HR67" s="192"/>
      <c r="HS67" s="192"/>
      <c r="HT67" s="192"/>
      <c r="HU67" s="192"/>
      <c r="HV67" s="192"/>
      <c r="HW67" s="192"/>
      <c r="HX67" s="192"/>
      <c r="HY67" s="192"/>
      <c r="HZ67" s="192"/>
      <c r="IA67" s="192"/>
      <c r="IB67" s="192"/>
      <c r="IC67" s="192"/>
      <c r="ID67" s="192"/>
      <c r="IE67" s="192"/>
      <c r="IF67" s="192"/>
      <c r="IG67" s="192"/>
      <c r="IH67" s="192"/>
      <c r="II67" s="192"/>
      <c r="IJ67" s="192"/>
      <c r="IK67" s="192"/>
      <c r="IL67" s="192"/>
      <c r="IM67" s="192"/>
      <c r="IN67" s="192"/>
      <c r="IO67" s="192"/>
      <c r="IP67" s="192"/>
      <c r="IQ67" s="192"/>
      <c r="IR67" s="192"/>
      <c r="IS67" s="192"/>
      <c r="IT67" s="192"/>
      <c r="IU67" s="192"/>
    </row>
    <row r="68" spans="1:255" x14ac:dyDescent="0.3">
      <c r="A68" s="215" t="s">
        <v>48</v>
      </c>
      <c r="B68" s="216">
        <v>20</v>
      </c>
      <c r="C68" s="231">
        <v>1.6</v>
      </c>
      <c r="D68" s="231">
        <v>0.2</v>
      </c>
      <c r="E68" s="231">
        <v>10.199999999999999</v>
      </c>
      <c r="F68" s="231">
        <v>50</v>
      </c>
      <c r="G68" s="210" t="s">
        <v>46</v>
      </c>
      <c r="H68" s="217" t="s">
        <v>49</v>
      </c>
      <c r="I68" s="285"/>
      <c r="J68" s="285"/>
      <c r="K68" s="285"/>
      <c r="L68" s="285"/>
      <c r="M68" s="285"/>
      <c r="N68" s="285"/>
      <c r="O68" s="285"/>
      <c r="P68" s="285"/>
      <c r="Q68" s="285"/>
      <c r="R68" s="285"/>
      <c r="S68" s="285"/>
      <c r="T68" s="285"/>
      <c r="U68" s="285"/>
      <c r="V68" s="285"/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  <c r="AK68" s="285"/>
      <c r="AL68" s="285"/>
      <c r="AM68" s="285"/>
      <c r="AN68" s="285"/>
      <c r="AO68" s="285"/>
      <c r="AP68" s="285"/>
      <c r="AQ68" s="285"/>
      <c r="AR68" s="285"/>
      <c r="AS68" s="285"/>
      <c r="AT68" s="285"/>
      <c r="AU68" s="285"/>
      <c r="AV68" s="285"/>
      <c r="AW68" s="285"/>
      <c r="AX68" s="285"/>
      <c r="AY68" s="285"/>
      <c r="AZ68" s="285"/>
      <c r="BA68" s="285"/>
      <c r="BB68" s="285"/>
      <c r="BC68" s="285"/>
      <c r="BD68" s="285"/>
      <c r="BE68" s="285"/>
      <c r="BF68" s="285"/>
      <c r="BG68" s="285"/>
      <c r="BH68" s="285"/>
      <c r="BI68" s="285"/>
      <c r="BJ68" s="285"/>
      <c r="BK68" s="285"/>
      <c r="BL68" s="285"/>
      <c r="BM68" s="285"/>
      <c r="BN68" s="285"/>
      <c r="BO68" s="285"/>
      <c r="BP68" s="285"/>
      <c r="BQ68" s="285"/>
      <c r="BR68" s="285"/>
      <c r="BS68" s="285"/>
      <c r="BT68" s="285"/>
      <c r="BU68" s="285"/>
      <c r="BV68" s="285"/>
      <c r="BW68" s="285"/>
      <c r="BX68" s="285"/>
      <c r="BY68" s="285"/>
      <c r="BZ68" s="285"/>
      <c r="CA68" s="285"/>
      <c r="CB68" s="285"/>
      <c r="CC68" s="285"/>
      <c r="CD68" s="285"/>
      <c r="CE68" s="285"/>
      <c r="CF68" s="285"/>
      <c r="CG68" s="285"/>
      <c r="CH68" s="285"/>
      <c r="CI68" s="285"/>
      <c r="CJ68" s="285"/>
      <c r="CK68" s="285"/>
      <c r="CL68" s="285"/>
      <c r="CM68" s="285"/>
      <c r="CN68" s="285"/>
      <c r="CO68" s="285"/>
      <c r="CP68" s="285"/>
      <c r="CQ68" s="285"/>
      <c r="CR68" s="285"/>
      <c r="CS68" s="285"/>
      <c r="CT68" s="285"/>
      <c r="CU68" s="285"/>
      <c r="CV68" s="285"/>
      <c r="CW68" s="285"/>
      <c r="CX68" s="285"/>
      <c r="CY68" s="285"/>
      <c r="CZ68" s="285"/>
      <c r="DA68" s="285"/>
      <c r="DB68" s="285"/>
      <c r="DC68" s="285"/>
      <c r="DD68" s="285"/>
      <c r="DE68" s="285"/>
      <c r="DF68" s="285"/>
      <c r="DG68" s="285"/>
      <c r="DH68" s="285"/>
      <c r="DI68" s="285"/>
      <c r="DJ68" s="285"/>
      <c r="DK68" s="285"/>
      <c r="DL68" s="285"/>
      <c r="DM68" s="285"/>
      <c r="DN68" s="285"/>
      <c r="DO68" s="285"/>
      <c r="DP68" s="285"/>
      <c r="DQ68" s="285"/>
      <c r="DR68" s="285"/>
      <c r="DS68" s="285"/>
      <c r="DT68" s="285"/>
      <c r="DU68" s="285"/>
      <c r="DV68" s="285"/>
      <c r="DW68" s="285"/>
      <c r="DX68" s="285"/>
      <c r="DY68" s="285"/>
      <c r="DZ68" s="285"/>
      <c r="EA68" s="285"/>
      <c r="EB68" s="285"/>
      <c r="EC68" s="285"/>
      <c r="ED68" s="285"/>
      <c r="EE68" s="285"/>
      <c r="EF68" s="285"/>
      <c r="EG68" s="285"/>
      <c r="EH68" s="285"/>
      <c r="EI68" s="285"/>
      <c r="EJ68" s="285"/>
      <c r="EK68" s="285"/>
      <c r="EL68" s="285"/>
      <c r="EM68" s="285"/>
      <c r="EN68" s="285"/>
      <c r="EO68" s="285"/>
      <c r="EP68" s="285"/>
      <c r="EQ68" s="285"/>
      <c r="ER68" s="285"/>
      <c r="ES68" s="285"/>
      <c r="ET68" s="285"/>
      <c r="EU68" s="285"/>
      <c r="EV68" s="285"/>
      <c r="EW68" s="285"/>
      <c r="EX68" s="285"/>
      <c r="EY68" s="285"/>
      <c r="EZ68" s="285"/>
      <c r="FA68" s="285"/>
      <c r="FB68" s="285"/>
      <c r="FC68" s="285"/>
      <c r="FD68" s="285"/>
      <c r="FE68" s="285"/>
      <c r="FF68" s="285"/>
      <c r="FG68" s="285"/>
      <c r="FH68" s="285"/>
      <c r="FI68" s="285"/>
      <c r="FJ68" s="285"/>
      <c r="FK68" s="285"/>
      <c r="FL68" s="285"/>
      <c r="FM68" s="285"/>
      <c r="FN68" s="285"/>
      <c r="FO68" s="285"/>
      <c r="FP68" s="285"/>
      <c r="FQ68" s="285"/>
      <c r="FR68" s="285"/>
      <c r="FS68" s="285"/>
      <c r="FT68" s="285"/>
      <c r="FU68" s="285"/>
      <c r="FV68" s="285"/>
      <c r="FW68" s="285"/>
      <c r="FX68" s="285"/>
      <c r="FY68" s="285"/>
      <c r="FZ68" s="285"/>
      <c r="GA68" s="285"/>
      <c r="GB68" s="285"/>
      <c r="GC68" s="285"/>
      <c r="GD68" s="285"/>
      <c r="GE68" s="285"/>
      <c r="GF68" s="285"/>
      <c r="GG68" s="285"/>
      <c r="GH68" s="285"/>
      <c r="GI68" s="285"/>
      <c r="GJ68" s="285"/>
      <c r="GK68" s="285"/>
      <c r="GL68" s="285"/>
      <c r="GM68" s="285"/>
      <c r="GN68" s="285"/>
      <c r="GO68" s="285"/>
      <c r="GP68" s="285"/>
      <c r="GQ68" s="285"/>
      <c r="GR68" s="285"/>
      <c r="GS68" s="285"/>
      <c r="GT68" s="285"/>
      <c r="GU68" s="285"/>
      <c r="GV68" s="285"/>
      <c r="GW68" s="285"/>
      <c r="GX68" s="285"/>
      <c r="GY68" s="285"/>
      <c r="GZ68" s="285"/>
      <c r="HA68" s="285"/>
      <c r="HB68" s="285"/>
      <c r="HC68" s="285"/>
      <c r="HD68" s="285"/>
      <c r="HE68" s="285"/>
      <c r="HF68" s="285"/>
      <c r="HG68" s="285"/>
      <c r="HH68" s="285"/>
      <c r="HI68" s="285"/>
      <c r="HJ68" s="285"/>
      <c r="HK68" s="285"/>
      <c r="HL68" s="285"/>
      <c r="HM68" s="285"/>
      <c r="HN68" s="285"/>
      <c r="HO68" s="285"/>
      <c r="HP68" s="285"/>
      <c r="HQ68" s="285"/>
      <c r="HR68" s="285"/>
      <c r="HS68" s="285"/>
      <c r="HT68" s="285"/>
      <c r="HU68" s="285"/>
      <c r="HV68" s="285"/>
      <c r="HW68" s="285"/>
      <c r="HX68" s="285"/>
      <c r="HY68" s="285"/>
      <c r="HZ68" s="285"/>
      <c r="IA68" s="285"/>
      <c r="IB68" s="285"/>
      <c r="IC68" s="285"/>
      <c r="ID68" s="285"/>
      <c r="IE68" s="285"/>
      <c r="IF68" s="285"/>
      <c r="IG68" s="285"/>
      <c r="IH68" s="285"/>
      <c r="II68" s="285"/>
      <c r="IJ68" s="285"/>
      <c r="IK68" s="285"/>
      <c r="IL68" s="285"/>
      <c r="IM68" s="285"/>
      <c r="IN68" s="285"/>
      <c r="IO68" s="285"/>
      <c r="IP68" s="285"/>
      <c r="IQ68" s="285"/>
      <c r="IR68" s="285"/>
      <c r="IS68" s="285"/>
      <c r="IT68" s="285"/>
      <c r="IU68" s="285"/>
    </row>
    <row r="69" spans="1:255" x14ac:dyDescent="0.3">
      <c r="A69" s="218" t="s">
        <v>25</v>
      </c>
      <c r="B69" s="188">
        <f>SUM(B65:B68)</f>
        <v>515</v>
      </c>
      <c r="C69" s="290">
        <f>SUM(C65:C68)</f>
        <v>21.65</v>
      </c>
      <c r="D69" s="290">
        <f>SUM(D65:D68)</f>
        <v>15.519999999999998</v>
      </c>
      <c r="E69" s="290">
        <f>SUM(E65:E68)</f>
        <v>62.03</v>
      </c>
      <c r="F69" s="290">
        <f>SUM(F65:F68)</f>
        <v>475.5</v>
      </c>
      <c r="G69" s="290"/>
      <c r="H69" s="290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  <c r="AI69" s="246"/>
      <c r="AJ69" s="246"/>
      <c r="AK69" s="246"/>
      <c r="AL69" s="246"/>
      <c r="AM69" s="246"/>
      <c r="AN69" s="246"/>
      <c r="AO69" s="246"/>
      <c r="AP69" s="246"/>
      <c r="AQ69" s="246"/>
      <c r="AR69" s="246"/>
      <c r="AS69" s="246"/>
      <c r="AT69" s="246"/>
      <c r="AU69" s="246"/>
      <c r="AV69" s="246"/>
      <c r="AW69" s="246"/>
      <c r="AX69" s="246"/>
      <c r="AY69" s="246"/>
      <c r="AZ69" s="246"/>
      <c r="BA69" s="246"/>
      <c r="BB69" s="246"/>
      <c r="BC69" s="246"/>
      <c r="BD69" s="246"/>
      <c r="BE69" s="246"/>
      <c r="BF69" s="246"/>
      <c r="BG69" s="246"/>
      <c r="BH69" s="246"/>
      <c r="BI69" s="246"/>
      <c r="BJ69" s="246"/>
      <c r="BK69" s="246"/>
      <c r="BL69" s="246"/>
      <c r="BM69" s="246"/>
      <c r="BN69" s="246"/>
      <c r="BO69" s="246"/>
      <c r="BP69" s="246"/>
      <c r="BQ69" s="246"/>
      <c r="BR69" s="246"/>
      <c r="BS69" s="246"/>
      <c r="BT69" s="246"/>
      <c r="BU69" s="246"/>
      <c r="BV69" s="246"/>
      <c r="BW69" s="246"/>
      <c r="BX69" s="246"/>
      <c r="BY69" s="246"/>
      <c r="BZ69" s="246"/>
      <c r="CA69" s="246"/>
      <c r="CB69" s="246"/>
      <c r="CC69" s="246"/>
      <c r="CD69" s="246"/>
      <c r="CE69" s="246"/>
      <c r="CF69" s="246"/>
      <c r="CG69" s="246"/>
      <c r="CH69" s="246"/>
      <c r="CI69" s="246"/>
      <c r="CJ69" s="246"/>
      <c r="CK69" s="246"/>
      <c r="CL69" s="246"/>
      <c r="CM69" s="246"/>
      <c r="CN69" s="246"/>
      <c r="CO69" s="246"/>
      <c r="CP69" s="246"/>
      <c r="CQ69" s="246"/>
      <c r="CR69" s="246"/>
      <c r="CS69" s="246"/>
      <c r="CT69" s="246"/>
      <c r="CU69" s="246"/>
      <c r="CV69" s="246"/>
      <c r="CW69" s="246"/>
      <c r="CX69" s="246"/>
      <c r="CY69" s="246"/>
      <c r="CZ69" s="246"/>
      <c r="DA69" s="246"/>
      <c r="DB69" s="246"/>
      <c r="DC69" s="246"/>
      <c r="DD69" s="246"/>
      <c r="DE69" s="246"/>
      <c r="DF69" s="246"/>
      <c r="DG69" s="246"/>
      <c r="DH69" s="246"/>
      <c r="DI69" s="246"/>
      <c r="DJ69" s="246"/>
      <c r="DK69" s="246"/>
      <c r="DL69" s="246"/>
      <c r="DM69" s="246"/>
      <c r="DN69" s="246"/>
      <c r="DO69" s="246"/>
      <c r="DP69" s="246"/>
      <c r="DQ69" s="246"/>
      <c r="DR69" s="246"/>
      <c r="DS69" s="246"/>
      <c r="DT69" s="246"/>
      <c r="DU69" s="246"/>
      <c r="DV69" s="246"/>
      <c r="DW69" s="246"/>
      <c r="DX69" s="246"/>
      <c r="DY69" s="246"/>
      <c r="DZ69" s="246"/>
      <c r="EA69" s="246"/>
      <c r="EB69" s="246"/>
      <c r="EC69" s="246"/>
      <c r="ED69" s="246"/>
      <c r="EE69" s="246"/>
      <c r="EF69" s="246"/>
      <c r="EG69" s="246"/>
      <c r="EH69" s="246"/>
      <c r="EI69" s="246"/>
      <c r="EJ69" s="246"/>
      <c r="EK69" s="246"/>
      <c r="EL69" s="246"/>
      <c r="EM69" s="246"/>
      <c r="EN69" s="246"/>
      <c r="EO69" s="246"/>
      <c r="EP69" s="246"/>
      <c r="EQ69" s="246"/>
      <c r="ER69" s="246"/>
      <c r="ES69" s="246"/>
      <c r="ET69" s="246"/>
      <c r="EU69" s="246"/>
      <c r="EV69" s="246"/>
      <c r="EW69" s="246"/>
      <c r="EX69" s="246"/>
      <c r="EY69" s="246"/>
      <c r="EZ69" s="246"/>
      <c r="FA69" s="246"/>
      <c r="FB69" s="246"/>
      <c r="FC69" s="246"/>
      <c r="FD69" s="246"/>
      <c r="FE69" s="246"/>
      <c r="FF69" s="246"/>
      <c r="FG69" s="246"/>
      <c r="FH69" s="246"/>
      <c r="FI69" s="246"/>
      <c r="FJ69" s="246"/>
      <c r="FK69" s="246"/>
      <c r="FL69" s="246"/>
      <c r="FM69" s="246"/>
      <c r="FN69" s="246"/>
      <c r="FO69" s="246"/>
      <c r="FP69" s="246"/>
      <c r="FQ69" s="246"/>
      <c r="FR69" s="246"/>
      <c r="FS69" s="246"/>
      <c r="FT69" s="246"/>
      <c r="FU69" s="246"/>
      <c r="FV69" s="246"/>
      <c r="FW69" s="246"/>
      <c r="FX69" s="246"/>
      <c r="FY69" s="246"/>
      <c r="FZ69" s="246"/>
      <c r="GA69" s="246"/>
      <c r="GB69" s="246"/>
      <c r="GC69" s="246"/>
      <c r="GD69" s="246"/>
      <c r="GE69" s="246"/>
      <c r="GF69" s="246"/>
      <c r="GG69" s="246"/>
      <c r="GH69" s="246"/>
      <c r="GI69" s="246"/>
      <c r="GJ69" s="246"/>
      <c r="GK69" s="246"/>
      <c r="GL69" s="246"/>
      <c r="GM69" s="246"/>
      <c r="GN69" s="246"/>
      <c r="GO69" s="246"/>
      <c r="GP69" s="246"/>
      <c r="GQ69" s="246"/>
      <c r="GR69" s="246"/>
      <c r="GS69" s="246"/>
      <c r="GT69" s="246"/>
      <c r="GU69" s="246"/>
      <c r="GV69" s="246"/>
      <c r="GW69" s="246"/>
      <c r="GX69" s="246"/>
      <c r="GY69" s="246"/>
      <c r="GZ69" s="246"/>
      <c r="HA69" s="246"/>
      <c r="HB69" s="246"/>
      <c r="HC69" s="246"/>
      <c r="HD69" s="246"/>
      <c r="HE69" s="246"/>
      <c r="HF69" s="246"/>
      <c r="HG69" s="246"/>
      <c r="HH69" s="246"/>
      <c r="HI69" s="246"/>
      <c r="HJ69" s="246"/>
      <c r="HK69" s="246"/>
      <c r="HL69" s="246"/>
      <c r="HM69" s="246"/>
      <c r="HN69" s="246"/>
      <c r="HO69" s="246"/>
      <c r="HP69" s="246"/>
      <c r="HQ69" s="246"/>
      <c r="HR69" s="246"/>
      <c r="HS69" s="246"/>
      <c r="HT69" s="246"/>
      <c r="HU69" s="246"/>
      <c r="HV69" s="246"/>
      <c r="HW69" s="246"/>
      <c r="HX69" s="246"/>
      <c r="HY69" s="246"/>
      <c r="HZ69" s="246"/>
      <c r="IA69" s="246"/>
      <c r="IB69" s="246"/>
      <c r="IC69" s="246"/>
      <c r="ID69" s="246"/>
      <c r="IE69" s="246"/>
      <c r="IF69" s="246"/>
      <c r="IG69" s="246"/>
      <c r="IH69" s="246"/>
      <c r="II69" s="246"/>
      <c r="IJ69" s="246"/>
      <c r="IK69" s="246"/>
      <c r="IL69" s="246"/>
      <c r="IM69" s="246"/>
      <c r="IN69" s="246"/>
      <c r="IO69" s="246"/>
      <c r="IP69" s="246"/>
      <c r="IQ69" s="246"/>
      <c r="IR69" s="246"/>
      <c r="IS69" s="246"/>
      <c r="IT69" s="246"/>
      <c r="IU69" s="246"/>
    </row>
    <row r="70" spans="1:255" x14ac:dyDescent="0.3">
      <c r="A70" s="185" t="s">
        <v>92</v>
      </c>
      <c r="B70" s="186"/>
      <c r="C70" s="186"/>
      <c r="D70" s="186"/>
      <c r="E70" s="186"/>
      <c r="F70" s="186"/>
      <c r="G70" s="186"/>
      <c r="H70" s="187"/>
    </row>
    <row r="71" spans="1:255" s="144" customFormat="1" ht="10.5" customHeight="1" x14ac:dyDescent="0.2">
      <c r="A71" s="313" t="s">
        <v>247</v>
      </c>
      <c r="B71" s="313" t="s">
        <v>6</v>
      </c>
      <c r="C71" s="283" t="s">
        <v>248</v>
      </c>
      <c r="D71" s="283" t="s">
        <v>249</v>
      </c>
      <c r="E71" s="283" t="s">
        <v>250</v>
      </c>
      <c r="F71" s="314" t="s">
        <v>10</v>
      </c>
      <c r="G71" s="315" t="s">
        <v>4</v>
      </c>
      <c r="H71" s="283" t="s">
        <v>251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3">
      <c r="A72" s="193" t="s">
        <v>239</v>
      </c>
      <c r="B72" s="194"/>
      <c r="C72" s="195"/>
      <c r="D72" s="195"/>
      <c r="E72" s="195"/>
      <c r="F72" s="195"/>
      <c r="G72" s="195"/>
      <c r="H72" s="306"/>
    </row>
    <row r="73" spans="1:255" x14ac:dyDescent="0.25">
      <c r="A73" s="311" t="s">
        <v>233</v>
      </c>
      <c r="B73" s="298">
        <v>100</v>
      </c>
      <c r="C73" s="204">
        <v>14.1</v>
      </c>
      <c r="D73" s="204">
        <v>15.3</v>
      </c>
      <c r="E73" s="204">
        <v>3.2</v>
      </c>
      <c r="F73" s="204">
        <v>205.9</v>
      </c>
      <c r="G73" s="309" t="s">
        <v>234</v>
      </c>
      <c r="H73" s="235" t="s">
        <v>235</v>
      </c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07"/>
      <c r="Z73" s="207"/>
      <c r="AA73" s="207"/>
      <c r="AB73" s="207"/>
      <c r="AC73" s="207"/>
      <c r="AD73" s="207"/>
      <c r="AE73" s="207"/>
      <c r="AF73" s="207"/>
      <c r="AG73" s="207"/>
      <c r="AH73" s="207"/>
      <c r="AI73" s="207"/>
      <c r="AJ73" s="207"/>
      <c r="AK73" s="207"/>
      <c r="AL73" s="207"/>
      <c r="AM73" s="207"/>
      <c r="AN73" s="207"/>
      <c r="AO73" s="207"/>
      <c r="AP73" s="207"/>
      <c r="AQ73" s="207"/>
      <c r="AR73" s="207"/>
      <c r="AS73" s="207"/>
      <c r="AT73" s="207"/>
      <c r="AU73" s="207"/>
      <c r="AV73" s="207"/>
      <c r="AW73" s="207"/>
      <c r="AX73" s="207"/>
      <c r="AY73" s="207"/>
      <c r="AZ73" s="207"/>
      <c r="BA73" s="207"/>
      <c r="BB73" s="207"/>
      <c r="BC73" s="207"/>
      <c r="BD73" s="207"/>
      <c r="BE73" s="207"/>
      <c r="BF73" s="207"/>
      <c r="BG73" s="207"/>
      <c r="BH73" s="207"/>
      <c r="BI73" s="207"/>
      <c r="BJ73" s="207"/>
      <c r="BK73" s="207"/>
      <c r="BL73" s="207"/>
      <c r="BM73" s="207"/>
      <c r="BN73" s="207"/>
      <c r="BO73" s="207"/>
      <c r="BP73" s="207"/>
      <c r="BQ73" s="207"/>
      <c r="BR73" s="207"/>
      <c r="BS73" s="207"/>
      <c r="BT73" s="207"/>
      <c r="BU73" s="207"/>
      <c r="BV73" s="207"/>
      <c r="BW73" s="207"/>
      <c r="BX73" s="207"/>
      <c r="BY73" s="207"/>
      <c r="BZ73" s="207"/>
      <c r="CA73" s="207"/>
      <c r="CB73" s="207"/>
      <c r="CC73" s="207"/>
      <c r="CD73" s="207"/>
      <c r="CE73" s="207"/>
      <c r="CF73" s="207"/>
      <c r="CG73" s="207"/>
      <c r="CH73" s="207"/>
      <c r="CI73" s="207"/>
      <c r="CJ73" s="207"/>
      <c r="CK73" s="207"/>
      <c r="CL73" s="207"/>
      <c r="CM73" s="207"/>
      <c r="CN73" s="207"/>
      <c r="CO73" s="207"/>
      <c r="CP73" s="207"/>
      <c r="CQ73" s="207"/>
      <c r="CR73" s="207"/>
      <c r="CS73" s="207"/>
      <c r="CT73" s="207"/>
      <c r="CU73" s="207"/>
      <c r="CV73" s="207"/>
      <c r="CW73" s="207"/>
      <c r="CX73" s="207"/>
      <c r="CY73" s="207"/>
      <c r="CZ73" s="207"/>
      <c r="DA73" s="207"/>
      <c r="DB73" s="207"/>
      <c r="DC73" s="207"/>
      <c r="DD73" s="207"/>
      <c r="DE73" s="207"/>
      <c r="DF73" s="207"/>
      <c r="DG73" s="207"/>
      <c r="DH73" s="207"/>
      <c r="DI73" s="207"/>
      <c r="DJ73" s="207"/>
      <c r="DK73" s="207"/>
      <c r="DL73" s="207"/>
      <c r="DM73" s="207"/>
      <c r="DN73" s="207"/>
      <c r="DO73" s="207"/>
      <c r="DP73" s="207"/>
      <c r="DQ73" s="207"/>
      <c r="DR73" s="207"/>
      <c r="DS73" s="207"/>
      <c r="DT73" s="207"/>
      <c r="DU73" s="207"/>
      <c r="DV73" s="207"/>
      <c r="DW73" s="207"/>
      <c r="DX73" s="207"/>
      <c r="DY73" s="207"/>
      <c r="DZ73" s="207"/>
      <c r="EA73" s="207"/>
      <c r="EB73" s="207"/>
      <c r="EC73" s="207"/>
      <c r="ED73" s="207"/>
      <c r="EE73" s="207"/>
      <c r="EF73" s="207"/>
      <c r="EG73" s="207"/>
      <c r="EH73" s="207"/>
      <c r="EI73" s="207"/>
      <c r="EJ73" s="207"/>
      <c r="EK73" s="207"/>
      <c r="EL73" s="207"/>
      <c r="EM73" s="207"/>
      <c r="EN73" s="207"/>
      <c r="EO73" s="207"/>
      <c r="EP73" s="207"/>
      <c r="EQ73" s="207"/>
      <c r="ER73" s="207"/>
      <c r="ES73" s="207"/>
      <c r="ET73" s="207"/>
      <c r="EU73" s="207"/>
      <c r="EV73" s="207"/>
      <c r="EW73" s="207"/>
      <c r="EX73" s="207"/>
      <c r="EY73" s="207"/>
      <c r="EZ73" s="207"/>
      <c r="FA73" s="207"/>
      <c r="FB73" s="207"/>
      <c r="FC73" s="207"/>
      <c r="FD73" s="207"/>
      <c r="FE73" s="207"/>
      <c r="FF73" s="207"/>
      <c r="FG73" s="207"/>
      <c r="FH73" s="207"/>
      <c r="FI73" s="207"/>
      <c r="FJ73" s="207"/>
      <c r="FK73" s="207"/>
      <c r="FL73" s="207"/>
      <c r="FM73" s="207"/>
      <c r="FN73" s="207"/>
      <c r="FO73" s="207"/>
      <c r="FP73" s="207"/>
      <c r="FQ73" s="207"/>
      <c r="FR73" s="207"/>
      <c r="FS73" s="207"/>
      <c r="FT73" s="207"/>
      <c r="FU73" s="207"/>
      <c r="FV73" s="207"/>
      <c r="FW73" s="207"/>
      <c r="FX73" s="207"/>
      <c r="FY73" s="207"/>
      <c r="FZ73" s="207"/>
      <c r="GA73" s="207"/>
      <c r="GB73" s="207"/>
      <c r="GC73" s="207"/>
      <c r="GD73" s="207"/>
      <c r="GE73" s="207"/>
      <c r="GF73" s="207"/>
      <c r="GG73" s="207"/>
      <c r="GH73" s="207"/>
      <c r="GI73" s="207"/>
      <c r="GJ73" s="207"/>
      <c r="GK73" s="207"/>
      <c r="GL73" s="207"/>
      <c r="GM73" s="207"/>
      <c r="GN73" s="207"/>
      <c r="GO73" s="207"/>
      <c r="GP73" s="207"/>
      <c r="GQ73" s="207"/>
      <c r="GR73" s="207"/>
      <c r="GS73" s="207"/>
      <c r="GT73" s="207"/>
      <c r="GU73" s="207"/>
      <c r="GV73" s="207"/>
      <c r="GW73" s="207"/>
      <c r="GX73" s="207"/>
      <c r="GY73" s="207"/>
      <c r="GZ73" s="207"/>
      <c r="HA73" s="207"/>
      <c r="HB73" s="207"/>
      <c r="HC73" s="207"/>
      <c r="HD73" s="207"/>
      <c r="HE73" s="207"/>
      <c r="HF73" s="207"/>
      <c r="HG73" s="207"/>
      <c r="HH73" s="207"/>
      <c r="HI73" s="207"/>
      <c r="HJ73" s="207"/>
      <c r="HK73" s="207"/>
      <c r="HL73" s="207"/>
      <c r="HM73" s="207"/>
      <c r="HN73" s="207"/>
      <c r="HO73" s="207"/>
      <c r="HP73" s="207"/>
      <c r="HQ73" s="207"/>
      <c r="HR73" s="207"/>
      <c r="HS73" s="207"/>
      <c r="HT73" s="207"/>
      <c r="HU73" s="207"/>
      <c r="HV73" s="207"/>
      <c r="HW73" s="207"/>
      <c r="HX73" s="207"/>
      <c r="HY73" s="207"/>
      <c r="HZ73" s="207"/>
      <c r="IA73" s="207"/>
      <c r="IB73" s="207"/>
      <c r="IC73" s="207"/>
      <c r="ID73" s="207"/>
      <c r="IE73" s="207"/>
      <c r="IF73" s="207"/>
      <c r="IG73" s="207"/>
      <c r="IH73" s="207"/>
      <c r="II73" s="207"/>
      <c r="IJ73" s="207"/>
      <c r="IK73" s="207"/>
      <c r="IL73" s="207"/>
      <c r="IM73" s="207"/>
      <c r="IN73" s="207"/>
      <c r="IO73" s="207"/>
      <c r="IP73" s="207"/>
      <c r="IQ73" s="207"/>
      <c r="IR73" s="207"/>
      <c r="IS73" s="207"/>
      <c r="IT73" s="207"/>
      <c r="IU73" s="207"/>
    </row>
    <row r="74" spans="1:255" x14ac:dyDescent="0.3">
      <c r="A74" s="197" t="s">
        <v>104</v>
      </c>
      <c r="B74" s="288">
        <v>180</v>
      </c>
      <c r="C74" s="288">
        <v>10.32</v>
      </c>
      <c r="D74" s="288">
        <v>7.31</v>
      </c>
      <c r="E74" s="288">
        <v>46.37</v>
      </c>
      <c r="F74" s="288">
        <v>292.5</v>
      </c>
      <c r="G74" s="288" t="s">
        <v>105</v>
      </c>
      <c r="H74" s="293" t="s">
        <v>106</v>
      </c>
    </row>
    <row r="75" spans="1:255" x14ac:dyDescent="0.25">
      <c r="A75" s="307" t="s">
        <v>21</v>
      </c>
      <c r="B75" s="258">
        <v>215</v>
      </c>
      <c r="C75" s="288">
        <v>7.0000000000000007E-2</v>
      </c>
      <c r="D75" s="288">
        <v>0.02</v>
      </c>
      <c r="E75" s="288">
        <v>15</v>
      </c>
      <c r="F75" s="288">
        <v>60</v>
      </c>
      <c r="G75" s="258" t="s">
        <v>22</v>
      </c>
      <c r="H75" s="225" t="s">
        <v>23</v>
      </c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  <c r="AH75" s="192"/>
      <c r="AI75" s="192"/>
      <c r="AJ75" s="192"/>
      <c r="AK75" s="192"/>
      <c r="AL75" s="192"/>
      <c r="AM75" s="192"/>
      <c r="AN75" s="192"/>
      <c r="AO75" s="192"/>
      <c r="AP75" s="192"/>
      <c r="AQ75" s="192"/>
      <c r="AR75" s="192"/>
      <c r="AS75" s="192"/>
      <c r="AT75" s="192"/>
      <c r="AU75" s="192"/>
      <c r="AV75" s="192"/>
      <c r="AW75" s="192"/>
      <c r="AX75" s="192"/>
      <c r="AY75" s="192"/>
      <c r="AZ75" s="192"/>
      <c r="BA75" s="192"/>
      <c r="BB75" s="192"/>
      <c r="BC75" s="192"/>
      <c r="BD75" s="192"/>
      <c r="BE75" s="192"/>
      <c r="BF75" s="192"/>
      <c r="BG75" s="192"/>
      <c r="BH75" s="192"/>
      <c r="BI75" s="192"/>
      <c r="BJ75" s="192"/>
      <c r="BK75" s="192"/>
      <c r="BL75" s="192"/>
      <c r="BM75" s="192"/>
      <c r="BN75" s="192"/>
      <c r="BO75" s="192"/>
      <c r="BP75" s="192"/>
      <c r="BQ75" s="192"/>
      <c r="BR75" s="192"/>
      <c r="BS75" s="192"/>
      <c r="BT75" s="192"/>
      <c r="BU75" s="192"/>
      <c r="BV75" s="192"/>
      <c r="BW75" s="192"/>
      <c r="BX75" s="192"/>
      <c r="BY75" s="192"/>
      <c r="BZ75" s="192"/>
      <c r="CA75" s="192"/>
      <c r="CB75" s="192"/>
      <c r="CC75" s="192"/>
      <c r="CD75" s="192"/>
      <c r="CE75" s="192"/>
      <c r="CF75" s="192"/>
      <c r="CG75" s="192"/>
      <c r="CH75" s="192"/>
      <c r="CI75" s="192"/>
      <c r="CJ75" s="192"/>
      <c r="CK75" s="192"/>
      <c r="CL75" s="192"/>
      <c r="CM75" s="192"/>
      <c r="CN75" s="192"/>
      <c r="CO75" s="192"/>
      <c r="CP75" s="192"/>
      <c r="CQ75" s="192"/>
      <c r="CR75" s="192"/>
      <c r="CS75" s="192"/>
      <c r="CT75" s="192"/>
      <c r="CU75" s="192"/>
      <c r="CV75" s="192"/>
      <c r="CW75" s="192"/>
      <c r="CX75" s="192"/>
      <c r="CY75" s="192"/>
      <c r="CZ75" s="192"/>
      <c r="DA75" s="192"/>
      <c r="DB75" s="192"/>
      <c r="DC75" s="192"/>
      <c r="DD75" s="192"/>
      <c r="DE75" s="192"/>
      <c r="DF75" s="192"/>
      <c r="DG75" s="192"/>
      <c r="DH75" s="192"/>
      <c r="DI75" s="192"/>
      <c r="DJ75" s="192"/>
      <c r="DK75" s="192"/>
      <c r="DL75" s="192"/>
      <c r="DM75" s="192"/>
      <c r="DN75" s="192"/>
      <c r="DO75" s="192"/>
      <c r="DP75" s="192"/>
      <c r="DQ75" s="192"/>
      <c r="DR75" s="192"/>
      <c r="DS75" s="192"/>
      <c r="DT75" s="192"/>
      <c r="DU75" s="192"/>
      <c r="DV75" s="192"/>
      <c r="DW75" s="192"/>
      <c r="DX75" s="192"/>
      <c r="DY75" s="192"/>
      <c r="DZ75" s="192"/>
      <c r="EA75" s="192"/>
      <c r="EB75" s="192"/>
      <c r="EC75" s="192"/>
      <c r="ED75" s="192"/>
      <c r="EE75" s="192"/>
      <c r="EF75" s="192"/>
      <c r="EG75" s="192"/>
      <c r="EH75" s="192"/>
      <c r="EI75" s="192"/>
      <c r="EJ75" s="192"/>
      <c r="EK75" s="192"/>
      <c r="EL75" s="192"/>
      <c r="EM75" s="192"/>
      <c r="EN75" s="192"/>
      <c r="EO75" s="192"/>
      <c r="EP75" s="192"/>
      <c r="EQ75" s="192"/>
      <c r="ER75" s="192"/>
      <c r="ES75" s="192"/>
      <c r="ET75" s="192"/>
      <c r="EU75" s="192"/>
      <c r="EV75" s="192"/>
      <c r="EW75" s="192"/>
      <c r="EX75" s="192"/>
      <c r="EY75" s="192"/>
      <c r="EZ75" s="192"/>
      <c r="FA75" s="192"/>
      <c r="FB75" s="192"/>
      <c r="FC75" s="192"/>
      <c r="FD75" s="192"/>
      <c r="FE75" s="192"/>
      <c r="FF75" s="192"/>
      <c r="FG75" s="192"/>
      <c r="FH75" s="192"/>
      <c r="FI75" s="192"/>
      <c r="FJ75" s="192"/>
      <c r="FK75" s="192"/>
      <c r="FL75" s="192"/>
      <c r="FM75" s="192"/>
      <c r="FN75" s="192"/>
      <c r="FO75" s="192"/>
      <c r="FP75" s="192"/>
      <c r="FQ75" s="192"/>
      <c r="FR75" s="192"/>
      <c r="FS75" s="192"/>
      <c r="FT75" s="192"/>
      <c r="FU75" s="192"/>
      <c r="FV75" s="192"/>
      <c r="FW75" s="192"/>
      <c r="FX75" s="192"/>
      <c r="FY75" s="192"/>
      <c r="FZ75" s="192"/>
      <c r="GA75" s="192"/>
      <c r="GB75" s="192"/>
      <c r="GC75" s="192"/>
      <c r="GD75" s="192"/>
      <c r="GE75" s="192"/>
      <c r="GF75" s="192"/>
      <c r="GG75" s="192"/>
      <c r="GH75" s="192"/>
      <c r="GI75" s="192"/>
      <c r="GJ75" s="192"/>
      <c r="GK75" s="192"/>
      <c r="GL75" s="192"/>
      <c r="GM75" s="192"/>
      <c r="GN75" s="192"/>
      <c r="GO75" s="192"/>
      <c r="GP75" s="192"/>
      <c r="GQ75" s="192"/>
      <c r="GR75" s="192"/>
      <c r="GS75" s="192"/>
      <c r="GT75" s="192"/>
      <c r="GU75" s="192"/>
      <c r="GV75" s="192"/>
      <c r="GW75" s="192"/>
      <c r="GX75" s="192"/>
      <c r="GY75" s="192"/>
      <c r="GZ75" s="192"/>
      <c r="HA75" s="192"/>
      <c r="HB75" s="192"/>
      <c r="HC75" s="192"/>
      <c r="HD75" s="192"/>
      <c r="HE75" s="192"/>
      <c r="HF75" s="192"/>
      <c r="HG75" s="192"/>
      <c r="HH75" s="192"/>
      <c r="HI75" s="192"/>
      <c r="HJ75" s="192"/>
      <c r="HK75" s="192"/>
      <c r="HL75" s="192"/>
      <c r="HM75" s="192"/>
      <c r="HN75" s="192"/>
      <c r="HO75" s="192"/>
      <c r="HP75" s="192"/>
      <c r="HQ75" s="192"/>
      <c r="HR75" s="192"/>
      <c r="HS75" s="192"/>
      <c r="HT75" s="192"/>
      <c r="HU75" s="192"/>
      <c r="HV75" s="192"/>
      <c r="HW75" s="192"/>
      <c r="HX75" s="192"/>
      <c r="HY75" s="192"/>
      <c r="HZ75" s="192"/>
      <c r="IA75" s="192"/>
      <c r="IB75" s="192"/>
      <c r="IC75" s="192"/>
      <c r="ID75" s="192"/>
      <c r="IE75" s="192"/>
      <c r="IF75" s="192"/>
      <c r="IG75" s="192"/>
      <c r="IH75" s="192"/>
      <c r="II75" s="192"/>
      <c r="IJ75" s="192"/>
      <c r="IK75" s="192"/>
      <c r="IL75" s="192"/>
      <c r="IM75" s="192"/>
      <c r="IN75" s="192"/>
      <c r="IO75" s="192"/>
      <c r="IP75" s="192"/>
      <c r="IQ75" s="192"/>
      <c r="IR75" s="192"/>
      <c r="IS75" s="192"/>
      <c r="IT75" s="192"/>
      <c r="IU75" s="192"/>
    </row>
    <row r="76" spans="1:255" x14ac:dyDescent="0.3">
      <c r="A76" s="215" t="s">
        <v>45</v>
      </c>
      <c r="B76" s="289">
        <v>20</v>
      </c>
      <c r="C76" s="271">
        <v>1.3</v>
      </c>
      <c r="D76" s="271">
        <v>0.2</v>
      </c>
      <c r="E76" s="271">
        <v>8.6</v>
      </c>
      <c r="F76" s="271">
        <v>43</v>
      </c>
      <c r="G76" s="265" t="s">
        <v>46</v>
      </c>
      <c r="H76" s="208" t="s">
        <v>47</v>
      </c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285"/>
      <c r="AL76" s="285"/>
      <c r="AM76" s="285"/>
      <c r="AN76" s="285"/>
      <c r="AO76" s="285"/>
      <c r="AP76" s="285"/>
      <c r="AQ76" s="285"/>
      <c r="AR76" s="285"/>
      <c r="AS76" s="285"/>
      <c r="AT76" s="285"/>
      <c r="AU76" s="285"/>
      <c r="AV76" s="285"/>
      <c r="AW76" s="285"/>
      <c r="AX76" s="285"/>
      <c r="AY76" s="285"/>
      <c r="AZ76" s="285"/>
      <c r="BA76" s="285"/>
      <c r="BB76" s="285"/>
      <c r="BC76" s="285"/>
      <c r="BD76" s="285"/>
      <c r="BE76" s="285"/>
      <c r="BF76" s="285"/>
      <c r="BG76" s="285"/>
      <c r="BH76" s="285"/>
      <c r="BI76" s="285"/>
      <c r="BJ76" s="285"/>
      <c r="BK76" s="285"/>
      <c r="BL76" s="285"/>
      <c r="BM76" s="285"/>
      <c r="BN76" s="285"/>
      <c r="BO76" s="285"/>
      <c r="BP76" s="285"/>
      <c r="BQ76" s="285"/>
      <c r="BR76" s="285"/>
      <c r="BS76" s="285"/>
      <c r="BT76" s="285"/>
      <c r="BU76" s="285"/>
      <c r="BV76" s="285"/>
      <c r="BW76" s="285"/>
      <c r="BX76" s="285"/>
      <c r="BY76" s="285"/>
      <c r="BZ76" s="285"/>
      <c r="CA76" s="285"/>
      <c r="CB76" s="285"/>
      <c r="CC76" s="285"/>
      <c r="CD76" s="285"/>
      <c r="CE76" s="285"/>
      <c r="CF76" s="285"/>
      <c r="CG76" s="285"/>
      <c r="CH76" s="285"/>
      <c r="CI76" s="285"/>
      <c r="CJ76" s="285"/>
      <c r="CK76" s="285"/>
      <c r="CL76" s="285"/>
      <c r="CM76" s="285"/>
      <c r="CN76" s="285"/>
      <c r="CO76" s="285"/>
      <c r="CP76" s="285"/>
      <c r="CQ76" s="285"/>
      <c r="CR76" s="285"/>
      <c r="CS76" s="285"/>
      <c r="CT76" s="285"/>
      <c r="CU76" s="285"/>
      <c r="CV76" s="285"/>
      <c r="CW76" s="285"/>
      <c r="CX76" s="285"/>
      <c r="CY76" s="285"/>
      <c r="CZ76" s="285"/>
      <c r="DA76" s="285"/>
      <c r="DB76" s="285"/>
      <c r="DC76" s="285"/>
      <c r="DD76" s="285"/>
      <c r="DE76" s="285"/>
      <c r="DF76" s="285"/>
      <c r="DG76" s="285"/>
      <c r="DH76" s="285"/>
      <c r="DI76" s="285"/>
      <c r="DJ76" s="285"/>
      <c r="DK76" s="285"/>
      <c r="DL76" s="285"/>
      <c r="DM76" s="285"/>
      <c r="DN76" s="285"/>
      <c r="DO76" s="285"/>
      <c r="DP76" s="285"/>
      <c r="DQ76" s="285"/>
      <c r="DR76" s="285"/>
      <c r="DS76" s="285"/>
      <c r="DT76" s="285"/>
      <c r="DU76" s="285"/>
      <c r="DV76" s="285"/>
      <c r="DW76" s="285"/>
      <c r="DX76" s="285"/>
      <c r="DY76" s="285"/>
      <c r="DZ76" s="285"/>
      <c r="EA76" s="285"/>
      <c r="EB76" s="285"/>
      <c r="EC76" s="285"/>
      <c r="ED76" s="285"/>
      <c r="EE76" s="285"/>
      <c r="EF76" s="285"/>
      <c r="EG76" s="285"/>
      <c r="EH76" s="285"/>
      <c r="EI76" s="285"/>
      <c r="EJ76" s="285"/>
      <c r="EK76" s="285"/>
      <c r="EL76" s="285"/>
      <c r="EM76" s="285"/>
      <c r="EN76" s="285"/>
      <c r="EO76" s="285"/>
      <c r="EP76" s="285"/>
      <c r="EQ76" s="285"/>
      <c r="ER76" s="285"/>
      <c r="ES76" s="285"/>
      <c r="ET76" s="285"/>
      <c r="EU76" s="285"/>
      <c r="EV76" s="285"/>
      <c r="EW76" s="285"/>
      <c r="EX76" s="285"/>
      <c r="EY76" s="285"/>
      <c r="EZ76" s="285"/>
      <c r="FA76" s="285"/>
      <c r="FB76" s="285"/>
      <c r="FC76" s="285"/>
      <c r="FD76" s="285"/>
      <c r="FE76" s="285"/>
      <c r="FF76" s="285"/>
      <c r="FG76" s="285"/>
      <c r="FH76" s="285"/>
      <c r="FI76" s="285"/>
      <c r="FJ76" s="285"/>
      <c r="FK76" s="285"/>
      <c r="FL76" s="285"/>
      <c r="FM76" s="285"/>
      <c r="FN76" s="285"/>
      <c r="FO76" s="285"/>
      <c r="FP76" s="285"/>
      <c r="FQ76" s="285"/>
      <c r="FR76" s="285"/>
      <c r="FS76" s="285"/>
      <c r="FT76" s="285"/>
      <c r="FU76" s="285"/>
      <c r="FV76" s="285"/>
      <c r="FW76" s="285"/>
      <c r="FX76" s="285"/>
      <c r="FY76" s="285"/>
      <c r="FZ76" s="285"/>
      <c r="GA76" s="285"/>
      <c r="GB76" s="285"/>
      <c r="GC76" s="285"/>
      <c r="GD76" s="285"/>
      <c r="GE76" s="285"/>
      <c r="GF76" s="285"/>
      <c r="GG76" s="285"/>
      <c r="GH76" s="285"/>
      <c r="GI76" s="285"/>
      <c r="GJ76" s="285"/>
      <c r="GK76" s="285"/>
      <c r="GL76" s="285"/>
      <c r="GM76" s="285"/>
      <c r="GN76" s="285"/>
      <c r="GO76" s="285"/>
      <c r="GP76" s="285"/>
      <c r="GQ76" s="285"/>
      <c r="GR76" s="285"/>
      <c r="GS76" s="285"/>
      <c r="GT76" s="285"/>
      <c r="GU76" s="285"/>
      <c r="GV76" s="285"/>
      <c r="GW76" s="285"/>
      <c r="GX76" s="285"/>
      <c r="GY76" s="285"/>
      <c r="GZ76" s="285"/>
      <c r="HA76" s="285"/>
      <c r="HB76" s="285"/>
      <c r="HC76" s="285"/>
      <c r="HD76" s="285"/>
      <c r="HE76" s="285"/>
      <c r="HF76" s="285"/>
      <c r="HG76" s="285"/>
      <c r="HH76" s="285"/>
      <c r="HI76" s="285"/>
      <c r="HJ76" s="285"/>
      <c r="HK76" s="285"/>
      <c r="HL76" s="285"/>
      <c r="HM76" s="285"/>
      <c r="HN76" s="285"/>
      <c r="HO76" s="285"/>
      <c r="HP76" s="285"/>
      <c r="HQ76" s="285"/>
      <c r="HR76" s="285"/>
      <c r="HS76" s="285"/>
      <c r="HT76" s="285"/>
      <c r="HU76" s="285"/>
      <c r="HV76" s="285"/>
      <c r="HW76" s="285"/>
      <c r="HX76" s="285"/>
      <c r="HY76" s="285"/>
      <c r="HZ76" s="285"/>
      <c r="IA76" s="285"/>
      <c r="IB76" s="285"/>
      <c r="IC76" s="285"/>
      <c r="ID76" s="285"/>
      <c r="IE76" s="285"/>
      <c r="IF76" s="285"/>
      <c r="IG76" s="285"/>
      <c r="IH76" s="285"/>
      <c r="II76" s="285"/>
      <c r="IJ76" s="285"/>
      <c r="IK76" s="285"/>
      <c r="IL76" s="285"/>
      <c r="IM76" s="285"/>
      <c r="IN76" s="285"/>
      <c r="IO76" s="285"/>
      <c r="IP76" s="285"/>
      <c r="IQ76" s="285"/>
      <c r="IR76" s="285"/>
      <c r="IS76" s="285"/>
      <c r="IT76" s="285"/>
      <c r="IU76" s="285"/>
    </row>
    <row r="77" spans="1:255" x14ac:dyDescent="0.3">
      <c r="A77" s="218" t="s">
        <v>25</v>
      </c>
      <c r="B77" s="188">
        <f>SUM(B73:B76)</f>
        <v>515</v>
      </c>
      <c r="C77" s="290">
        <f>SUM(C73:C76)</f>
        <v>25.790000000000003</v>
      </c>
      <c r="D77" s="290">
        <f>SUM(D73:D76)</f>
        <v>22.83</v>
      </c>
      <c r="E77" s="290">
        <f>SUM(E73:E76)</f>
        <v>73.169999999999987</v>
      </c>
      <c r="F77" s="290">
        <f>SUM(F73:F76)</f>
        <v>601.4</v>
      </c>
      <c r="G77" s="290"/>
      <c r="H77" s="290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246"/>
      <c r="AG77" s="246"/>
      <c r="AH77" s="246"/>
      <c r="AI77" s="246"/>
      <c r="AJ77" s="246"/>
      <c r="AK77" s="246"/>
      <c r="AL77" s="246"/>
      <c r="AM77" s="246"/>
      <c r="AN77" s="246"/>
      <c r="AO77" s="246"/>
      <c r="AP77" s="246"/>
      <c r="AQ77" s="246"/>
      <c r="AR77" s="246"/>
      <c r="AS77" s="246"/>
      <c r="AT77" s="246"/>
      <c r="AU77" s="246"/>
      <c r="AV77" s="246"/>
      <c r="AW77" s="246"/>
      <c r="AX77" s="246"/>
      <c r="AY77" s="246"/>
      <c r="AZ77" s="246"/>
      <c r="BA77" s="246"/>
      <c r="BB77" s="246"/>
      <c r="BC77" s="246"/>
      <c r="BD77" s="246"/>
      <c r="BE77" s="246"/>
      <c r="BF77" s="246"/>
      <c r="BG77" s="246"/>
      <c r="BH77" s="246"/>
      <c r="BI77" s="246"/>
      <c r="BJ77" s="246"/>
      <c r="BK77" s="246"/>
      <c r="BL77" s="246"/>
      <c r="BM77" s="246"/>
      <c r="BN77" s="246"/>
      <c r="BO77" s="246"/>
      <c r="BP77" s="246"/>
      <c r="BQ77" s="246"/>
      <c r="BR77" s="246"/>
      <c r="BS77" s="246"/>
      <c r="BT77" s="246"/>
      <c r="BU77" s="246"/>
      <c r="BV77" s="246"/>
      <c r="BW77" s="246"/>
      <c r="BX77" s="246"/>
      <c r="BY77" s="246"/>
      <c r="BZ77" s="246"/>
      <c r="CA77" s="246"/>
      <c r="CB77" s="246"/>
      <c r="CC77" s="246"/>
      <c r="CD77" s="246"/>
      <c r="CE77" s="246"/>
      <c r="CF77" s="246"/>
      <c r="CG77" s="246"/>
      <c r="CH77" s="246"/>
      <c r="CI77" s="246"/>
      <c r="CJ77" s="246"/>
      <c r="CK77" s="246"/>
      <c r="CL77" s="246"/>
      <c r="CM77" s="246"/>
      <c r="CN77" s="246"/>
      <c r="CO77" s="246"/>
      <c r="CP77" s="246"/>
      <c r="CQ77" s="246"/>
      <c r="CR77" s="246"/>
      <c r="CS77" s="246"/>
      <c r="CT77" s="246"/>
      <c r="CU77" s="246"/>
      <c r="CV77" s="246"/>
      <c r="CW77" s="246"/>
      <c r="CX77" s="246"/>
      <c r="CY77" s="246"/>
      <c r="CZ77" s="246"/>
      <c r="DA77" s="246"/>
      <c r="DB77" s="246"/>
      <c r="DC77" s="246"/>
      <c r="DD77" s="246"/>
      <c r="DE77" s="246"/>
      <c r="DF77" s="246"/>
      <c r="DG77" s="246"/>
      <c r="DH77" s="246"/>
      <c r="DI77" s="246"/>
      <c r="DJ77" s="246"/>
      <c r="DK77" s="246"/>
      <c r="DL77" s="246"/>
      <c r="DM77" s="246"/>
      <c r="DN77" s="246"/>
      <c r="DO77" s="246"/>
      <c r="DP77" s="246"/>
      <c r="DQ77" s="246"/>
      <c r="DR77" s="246"/>
      <c r="DS77" s="246"/>
      <c r="DT77" s="246"/>
      <c r="DU77" s="246"/>
      <c r="DV77" s="246"/>
      <c r="DW77" s="246"/>
      <c r="DX77" s="246"/>
      <c r="DY77" s="246"/>
      <c r="DZ77" s="246"/>
      <c r="EA77" s="246"/>
      <c r="EB77" s="246"/>
      <c r="EC77" s="246"/>
      <c r="ED77" s="246"/>
      <c r="EE77" s="246"/>
      <c r="EF77" s="246"/>
      <c r="EG77" s="246"/>
      <c r="EH77" s="246"/>
      <c r="EI77" s="246"/>
      <c r="EJ77" s="246"/>
      <c r="EK77" s="246"/>
      <c r="EL77" s="246"/>
      <c r="EM77" s="246"/>
      <c r="EN77" s="246"/>
      <c r="EO77" s="246"/>
      <c r="EP77" s="246"/>
      <c r="EQ77" s="246"/>
      <c r="ER77" s="246"/>
      <c r="ES77" s="246"/>
      <c r="ET77" s="246"/>
      <c r="EU77" s="246"/>
      <c r="EV77" s="246"/>
      <c r="EW77" s="246"/>
      <c r="EX77" s="246"/>
      <c r="EY77" s="246"/>
      <c r="EZ77" s="246"/>
      <c r="FA77" s="246"/>
      <c r="FB77" s="246"/>
      <c r="FC77" s="246"/>
      <c r="FD77" s="246"/>
      <c r="FE77" s="246"/>
      <c r="FF77" s="246"/>
      <c r="FG77" s="246"/>
      <c r="FH77" s="246"/>
      <c r="FI77" s="246"/>
      <c r="FJ77" s="246"/>
      <c r="FK77" s="246"/>
      <c r="FL77" s="246"/>
      <c r="FM77" s="246"/>
      <c r="FN77" s="246"/>
      <c r="FO77" s="246"/>
      <c r="FP77" s="246"/>
      <c r="FQ77" s="246"/>
      <c r="FR77" s="246"/>
      <c r="FS77" s="246"/>
      <c r="FT77" s="246"/>
      <c r="FU77" s="246"/>
      <c r="FV77" s="246"/>
      <c r="FW77" s="246"/>
      <c r="FX77" s="246"/>
      <c r="FY77" s="246"/>
      <c r="FZ77" s="246"/>
      <c r="GA77" s="246"/>
      <c r="GB77" s="246"/>
      <c r="GC77" s="246"/>
      <c r="GD77" s="246"/>
      <c r="GE77" s="246"/>
      <c r="GF77" s="246"/>
      <c r="GG77" s="246"/>
      <c r="GH77" s="246"/>
      <c r="GI77" s="246"/>
      <c r="GJ77" s="246"/>
      <c r="GK77" s="246"/>
      <c r="GL77" s="246"/>
      <c r="GM77" s="246"/>
      <c r="GN77" s="246"/>
      <c r="GO77" s="246"/>
      <c r="GP77" s="246"/>
      <c r="GQ77" s="246"/>
      <c r="GR77" s="246"/>
      <c r="GS77" s="246"/>
      <c r="GT77" s="246"/>
      <c r="GU77" s="246"/>
      <c r="GV77" s="246"/>
      <c r="GW77" s="246"/>
      <c r="GX77" s="246"/>
      <c r="GY77" s="246"/>
      <c r="GZ77" s="246"/>
      <c r="HA77" s="246"/>
      <c r="HB77" s="246"/>
      <c r="HC77" s="246"/>
      <c r="HD77" s="246"/>
      <c r="HE77" s="246"/>
      <c r="HF77" s="246"/>
      <c r="HG77" s="246"/>
      <c r="HH77" s="246"/>
      <c r="HI77" s="246"/>
      <c r="HJ77" s="246"/>
      <c r="HK77" s="246"/>
      <c r="HL77" s="246"/>
      <c r="HM77" s="246"/>
      <c r="HN77" s="246"/>
      <c r="HO77" s="246"/>
      <c r="HP77" s="246"/>
      <c r="HQ77" s="246"/>
      <c r="HR77" s="246"/>
      <c r="HS77" s="246"/>
      <c r="HT77" s="246"/>
      <c r="HU77" s="246"/>
      <c r="HV77" s="246"/>
      <c r="HW77" s="246"/>
      <c r="HX77" s="246"/>
      <c r="HY77" s="246"/>
      <c r="HZ77" s="246"/>
      <c r="IA77" s="246"/>
      <c r="IB77" s="246"/>
      <c r="IC77" s="246"/>
      <c r="ID77" s="246"/>
      <c r="IE77" s="246"/>
      <c r="IF77" s="246"/>
      <c r="IG77" s="246"/>
      <c r="IH77" s="246"/>
      <c r="II77" s="246"/>
      <c r="IJ77" s="246"/>
      <c r="IK77" s="246"/>
      <c r="IL77" s="246"/>
      <c r="IM77" s="246"/>
      <c r="IN77" s="246"/>
      <c r="IO77" s="246"/>
      <c r="IP77" s="246"/>
      <c r="IQ77" s="246"/>
      <c r="IR77" s="246"/>
      <c r="IS77" s="246"/>
      <c r="IT77" s="246"/>
      <c r="IU77" s="246"/>
    </row>
    <row r="78" spans="1:255" x14ac:dyDescent="0.3">
      <c r="A78" s="266" t="s">
        <v>111</v>
      </c>
      <c r="B78" s="266"/>
      <c r="C78" s="266"/>
      <c r="D78" s="266"/>
      <c r="E78" s="266"/>
      <c r="F78" s="266"/>
      <c r="G78" s="266"/>
      <c r="H78" s="266"/>
    </row>
    <row r="79" spans="1:255" s="144" customFormat="1" ht="10.5" customHeight="1" x14ac:dyDescent="0.2">
      <c r="A79" s="313" t="s">
        <v>247</v>
      </c>
      <c r="B79" s="313" t="s">
        <v>6</v>
      </c>
      <c r="C79" s="283" t="s">
        <v>248</v>
      </c>
      <c r="D79" s="283" t="s">
        <v>249</v>
      </c>
      <c r="E79" s="283" t="s">
        <v>250</v>
      </c>
      <c r="F79" s="314" t="s">
        <v>10</v>
      </c>
      <c r="G79" s="315" t="s">
        <v>4</v>
      </c>
      <c r="H79" s="283" t="s">
        <v>251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x14ac:dyDescent="0.3">
      <c r="A80" s="193" t="s">
        <v>239</v>
      </c>
      <c r="B80" s="194"/>
      <c r="C80" s="195"/>
      <c r="D80" s="195"/>
      <c r="E80" s="195"/>
      <c r="F80" s="195"/>
      <c r="G80" s="195"/>
      <c r="H80" s="306"/>
    </row>
    <row r="81" spans="1:255" ht="23.25" customHeight="1" x14ac:dyDescent="0.3">
      <c r="A81" s="197" t="s">
        <v>293</v>
      </c>
      <c r="B81" s="198">
        <v>100</v>
      </c>
      <c r="C81" s="199">
        <v>1.31</v>
      </c>
      <c r="D81" s="199">
        <v>3.25</v>
      </c>
      <c r="E81" s="199">
        <v>6.47</v>
      </c>
      <c r="F81" s="199">
        <v>60.4</v>
      </c>
      <c r="G81" s="200" t="s">
        <v>294</v>
      </c>
      <c r="H81" s="201" t="s">
        <v>295</v>
      </c>
    </row>
    <row r="82" spans="1:255" ht="24" x14ac:dyDescent="0.25">
      <c r="A82" s="233" t="s">
        <v>296</v>
      </c>
      <c r="B82" s="203">
        <v>250</v>
      </c>
      <c r="C82" s="199">
        <v>18.64</v>
      </c>
      <c r="D82" s="199">
        <v>15.04</v>
      </c>
      <c r="E82" s="199">
        <v>54.74</v>
      </c>
      <c r="F82" s="199">
        <v>425.32</v>
      </c>
      <c r="G82" s="299" t="s">
        <v>297</v>
      </c>
      <c r="H82" s="228" t="s">
        <v>298</v>
      </c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7"/>
      <c r="AS82" s="207"/>
      <c r="AT82" s="207"/>
      <c r="AU82" s="207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  <c r="BI82" s="207"/>
      <c r="BJ82" s="207"/>
      <c r="BK82" s="207"/>
      <c r="BL82" s="207"/>
      <c r="BM82" s="207"/>
      <c r="BN82" s="207"/>
      <c r="BO82" s="207"/>
      <c r="BP82" s="207"/>
      <c r="BQ82" s="207"/>
      <c r="BR82" s="207"/>
      <c r="BS82" s="207"/>
      <c r="BT82" s="207"/>
      <c r="BU82" s="207"/>
      <c r="BV82" s="207"/>
      <c r="BW82" s="207"/>
      <c r="BX82" s="207"/>
      <c r="BY82" s="207"/>
      <c r="BZ82" s="207"/>
      <c r="CA82" s="207"/>
      <c r="CB82" s="207"/>
      <c r="CC82" s="207"/>
      <c r="CD82" s="207"/>
      <c r="CE82" s="207"/>
      <c r="CF82" s="207"/>
      <c r="CG82" s="207"/>
      <c r="CH82" s="207"/>
      <c r="CI82" s="207"/>
      <c r="CJ82" s="207"/>
      <c r="CK82" s="207"/>
      <c r="CL82" s="207"/>
      <c r="CM82" s="207"/>
      <c r="CN82" s="207"/>
      <c r="CO82" s="207"/>
      <c r="CP82" s="207"/>
      <c r="CQ82" s="207"/>
      <c r="CR82" s="207"/>
      <c r="CS82" s="207"/>
      <c r="CT82" s="207"/>
      <c r="CU82" s="207"/>
      <c r="CV82" s="207"/>
      <c r="CW82" s="207"/>
      <c r="CX82" s="207"/>
      <c r="CY82" s="207"/>
      <c r="CZ82" s="207"/>
      <c r="DA82" s="207"/>
      <c r="DB82" s="207"/>
      <c r="DC82" s="207"/>
      <c r="DD82" s="207"/>
      <c r="DE82" s="207"/>
      <c r="DF82" s="207"/>
      <c r="DG82" s="207"/>
      <c r="DH82" s="207"/>
      <c r="DI82" s="207"/>
      <c r="DJ82" s="207"/>
      <c r="DK82" s="207"/>
      <c r="DL82" s="207"/>
      <c r="DM82" s="207"/>
      <c r="DN82" s="207"/>
      <c r="DO82" s="207"/>
      <c r="DP82" s="207"/>
      <c r="DQ82" s="207"/>
      <c r="DR82" s="207"/>
      <c r="DS82" s="207"/>
      <c r="DT82" s="207"/>
      <c r="DU82" s="207"/>
      <c r="DV82" s="207"/>
      <c r="DW82" s="207"/>
      <c r="DX82" s="207"/>
      <c r="DY82" s="207"/>
      <c r="DZ82" s="207"/>
      <c r="EA82" s="207"/>
      <c r="EB82" s="207"/>
      <c r="EC82" s="207"/>
      <c r="ED82" s="207"/>
      <c r="EE82" s="207"/>
      <c r="EF82" s="207"/>
      <c r="EG82" s="207"/>
      <c r="EH82" s="207"/>
      <c r="EI82" s="207"/>
      <c r="EJ82" s="207"/>
      <c r="EK82" s="207"/>
      <c r="EL82" s="207"/>
      <c r="EM82" s="207"/>
      <c r="EN82" s="207"/>
      <c r="EO82" s="207"/>
      <c r="EP82" s="207"/>
      <c r="EQ82" s="207"/>
      <c r="ER82" s="207"/>
      <c r="ES82" s="207"/>
      <c r="ET82" s="207"/>
      <c r="EU82" s="207"/>
      <c r="EV82" s="207"/>
      <c r="EW82" s="207"/>
      <c r="EX82" s="207"/>
      <c r="EY82" s="207"/>
      <c r="EZ82" s="207"/>
      <c r="FA82" s="207"/>
      <c r="FB82" s="207"/>
      <c r="FC82" s="207"/>
      <c r="FD82" s="207"/>
      <c r="FE82" s="207"/>
      <c r="FF82" s="207"/>
      <c r="FG82" s="207"/>
      <c r="FH82" s="207"/>
      <c r="FI82" s="207"/>
      <c r="FJ82" s="207"/>
      <c r="FK82" s="207"/>
      <c r="FL82" s="207"/>
      <c r="FM82" s="207"/>
      <c r="FN82" s="207"/>
      <c r="FO82" s="207"/>
      <c r="FP82" s="207"/>
      <c r="FQ82" s="207"/>
      <c r="FR82" s="207"/>
      <c r="FS82" s="207"/>
      <c r="FT82" s="207"/>
      <c r="FU82" s="207"/>
      <c r="FV82" s="207"/>
      <c r="FW82" s="207"/>
      <c r="FX82" s="207"/>
      <c r="FY82" s="207"/>
      <c r="FZ82" s="207"/>
      <c r="GA82" s="207"/>
      <c r="GB82" s="207"/>
      <c r="GC82" s="207"/>
      <c r="GD82" s="207"/>
      <c r="GE82" s="207"/>
      <c r="GF82" s="207"/>
      <c r="GG82" s="207"/>
      <c r="GH82" s="207"/>
      <c r="GI82" s="207"/>
      <c r="GJ82" s="207"/>
      <c r="GK82" s="207"/>
      <c r="GL82" s="207"/>
      <c r="GM82" s="207"/>
      <c r="GN82" s="207"/>
      <c r="GO82" s="207"/>
      <c r="GP82" s="207"/>
      <c r="GQ82" s="207"/>
      <c r="GR82" s="207"/>
      <c r="GS82" s="207"/>
      <c r="GT82" s="207"/>
      <c r="GU82" s="207"/>
      <c r="GV82" s="207"/>
      <c r="GW82" s="207"/>
      <c r="GX82" s="207"/>
      <c r="GY82" s="207"/>
      <c r="GZ82" s="207"/>
      <c r="HA82" s="207"/>
      <c r="HB82" s="207"/>
      <c r="HC82" s="207"/>
      <c r="HD82" s="207"/>
      <c r="HE82" s="207"/>
      <c r="HF82" s="207"/>
      <c r="HG82" s="207"/>
      <c r="HH82" s="207"/>
      <c r="HI82" s="207"/>
      <c r="HJ82" s="207"/>
      <c r="HK82" s="207"/>
      <c r="HL82" s="207"/>
      <c r="HM82" s="207"/>
      <c r="HN82" s="207"/>
      <c r="HO82" s="207"/>
      <c r="HP82" s="207"/>
      <c r="HQ82" s="207"/>
      <c r="HR82" s="207"/>
      <c r="HS82" s="207"/>
      <c r="HT82" s="207"/>
      <c r="HU82" s="207"/>
      <c r="HV82" s="207"/>
      <c r="HW82" s="207"/>
      <c r="HX82" s="207"/>
      <c r="HY82" s="207"/>
      <c r="HZ82" s="207"/>
      <c r="IA82" s="207"/>
      <c r="IB82" s="207"/>
      <c r="IC82" s="207"/>
      <c r="ID82" s="207"/>
      <c r="IE82" s="207"/>
      <c r="IF82" s="207"/>
      <c r="IG82" s="207"/>
      <c r="IH82" s="207"/>
      <c r="II82" s="207"/>
      <c r="IJ82" s="207"/>
      <c r="IK82" s="207"/>
      <c r="IL82" s="207"/>
      <c r="IM82" s="207"/>
      <c r="IN82" s="207"/>
      <c r="IO82" s="207"/>
      <c r="IP82" s="207"/>
      <c r="IQ82" s="207"/>
      <c r="IR82" s="207"/>
      <c r="IS82" s="207"/>
      <c r="IT82" s="207"/>
      <c r="IU82" s="207"/>
    </row>
    <row r="83" spans="1:255" x14ac:dyDescent="0.25">
      <c r="A83" s="307" t="s">
        <v>21</v>
      </c>
      <c r="B83" s="258">
        <v>215</v>
      </c>
      <c r="C83" s="288">
        <v>7.0000000000000007E-2</v>
      </c>
      <c r="D83" s="288">
        <v>0.02</v>
      </c>
      <c r="E83" s="288">
        <v>15</v>
      </c>
      <c r="F83" s="288">
        <v>60</v>
      </c>
      <c r="G83" s="258" t="s">
        <v>22</v>
      </c>
      <c r="H83" s="225" t="s">
        <v>23</v>
      </c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192"/>
      <c r="AQ83" s="192"/>
      <c r="AR83" s="192"/>
      <c r="AS83" s="192"/>
      <c r="AT83" s="192"/>
      <c r="AU83" s="192"/>
      <c r="AV83" s="192"/>
      <c r="AW83" s="192"/>
      <c r="AX83" s="192"/>
      <c r="AY83" s="192"/>
      <c r="AZ83" s="192"/>
      <c r="BA83" s="192"/>
      <c r="BB83" s="192"/>
      <c r="BC83" s="192"/>
      <c r="BD83" s="192"/>
      <c r="BE83" s="192"/>
      <c r="BF83" s="192"/>
      <c r="BG83" s="192"/>
      <c r="BH83" s="192"/>
      <c r="BI83" s="192"/>
      <c r="BJ83" s="192"/>
      <c r="BK83" s="192"/>
      <c r="BL83" s="192"/>
      <c r="BM83" s="192"/>
      <c r="BN83" s="192"/>
      <c r="BO83" s="192"/>
      <c r="BP83" s="192"/>
      <c r="BQ83" s="192"/>
      <c r="BR83" s="192"/>
      <c r="BS83" s="192"/>
      <c r="BT83" s="192"/>
      <c r="BU83" s="192"/>
      <c r="BV83" s="192"/>
      <c r="BW83" s="192"/>
      <c r="BX83" s="192"/>
      <c r="BY83" s="192"/>
      <c r="BZ83" s="192"/>
      <c r="CA83" s="192"/>
      <c r="CB83" s="192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2"/>
      <c r="DN83" s="192"/>
      <c r="DO83" s="192"/>
      <c r="DP83" s="192"/>
      <c r="DQ83" s="192"/>
      <c r="DR83" s="192"/>
      <c r="DS83" s="192"/>
      <c r="DT83" s="192"/>
      <c r="DU83" s="192"/>
      <c r="DV83" s="192"/>
      <c r="DW83" s="192"/>
      <c r="DX83" s="192"/>
      <c r="DY83" s="192"/>
      <c r="DZ83" s="192"/>
      <c r="EA83" s="192"/>
      <c r="EB83" s="192"/>
      <c r="EC83" s="192"/>
      <c r="ED83" s="192"/>
      <c r="EE83" s="192"/>
      <c r="EF83" s="192"/>
      <c r="EG83" s="192"/>
      <c r="EH83" s="192"/>
      <c r="EI83" s="192"/>
      <c r="EJ83" s="192"/>
      <c r="EK83" s="192"/>
      <c r="EL83" s="192"/>
      <c r="EM83" s="192"/>
      <c r="EN83" s="192"/>
      <c r="EO83" s="192"/>
      <c r="EP83" s="192"/>
      <c r="EQ83" s="192"/>
      <c r="ER83" s="192"/>
      <c r="ES83" s="192"/>
      <c r="ET83" s="192"/>
      <c r="EU83" s="192"/>
      <c r="EV83" s="192"/>
      <c r="EW83" s="192"/>
      <c r="EX83" s="192"/>
      <c r="EY83" s="192"/>
      <c r="EZ83" s="192"/>
      <c r="FA83" s="192"/>
      <c r="FB83" s="192"/>
      <c r="FC83" s="192"/>
      <c r="FD83" s="192"/>
      <c r="FE83" s="192"/>
      <c r="FF83" s="192"/>
      <c r="FG83" s="192"/>
      <c r="FH83" s="192"/>
      <c r="FI83" s="192"/>
      <c r="FJ83" s="192"/>
      <c r="FK83" s="192"/>
      <c r="FL83" s="192"/>
      <c r="FM83" s="192"/>
      <c r="FN83" s="192"/>
      <c r="FO83" s="192"/>
      <c r="FP83" s="192"/>
      <c r="FQ83" s="192"/>
      <c r="FR83" s="192"/>
      <c r="FS83" s="192"/>
      <c r="FT83" s="192"/>
      <c r="FU83" s="192"/>
      <c r="FV83" s="192"/>
      <c r="FW83" s="192"/>
      <c r="FX83" s="192"/>
      <c r="FY83" s="192"/>
      <c r="FZ83" s="192"/>
      <c r="GA83" s="192"/>
      <c r="GB83" s="192"/>
      <c r="GC83" s="192"/>
      <c r="GD83" s="192"/>
      <c r="GE83" s="192"/>
      <c r="GF83" s="192"/>
      <c r="GG83" s="192"/>
      <c r="GH83" s="192"/>
      <c r="GI83" s="192"/>
      <c r="GJ83" s="192"/>
      <c r="GK83" s="192"/>
      <c r="GL83" s="192"/>
      <c r="GM83" s="192"/>
      <c r="GN83" s="192"/>
      <c r="GO83" s="192"/>
      <c r="GP83" s="192"/>
      <c r="GQ83" s="192"/>
      <c r="GR83" s="192"/>
      <c r="GS83" s="192"/>
      <c r="GT83" s="192"/>
      <c r="GU83" s="192"/>
      <c r="GV83" s="192"/>
      <c r="GW83" s="192"/>
      <c r="GX83" s="192"/>
      <c r="GY83" s="192"/>
      <c r="GZ83" s="192"/>
      <c r="HA83" s="192"/>
      <c r="HB83" s="192"/>
      <c r="HC83" s="192"/>
      <c r="HD83" s="192"/>
      <c r="HE83" s="192"/>
      <c r="HF83" s="192"/>
      <c r="HG83" s="192"/>
      <c r="HH83" s="192"/>
      <c r="HI83" s="192"/>
      <c r="HJ83" s="192"/>
      <c r="HK83" s="192"/>
      <c r="HL83" s="192"/>
      <c r="HM83" s="192"/>
      <c r="HN83" s="192"/>
      <c r="HO83" s="192"/>
      <c r="HP83" s="192"/>
      <c r="HQ83" s="192"/>
      <c r="HR83" s="192"/>
      <c r="HS83" s="192"/>
      <c r="HT83" s="192"/>
      <c r="HU83" s="192"/>
      <c r="HV83" s="192"/>
      <c r="HW83" s="192"/>
      <c r="HX83" s="192"/>
      <c r="HY83" s="192"/>
      <c r="HZ83" s="192"/>
      <c r="IA83" s="192"/>
      <c r="IB83" s="192"/>
      <c r="IC83" s="192"/>
      <c r="ID83" s="192"/>
      <c r="IE83" s="192"/>
      <c r="IF83" s="192"/>
      <c r="IG83" s="192"/>
      <c r="IH83" s="192"/>
      <c r="II83" s="192"/>
      <c r="IJ83" s="192"/>
      <c r="IK83" s="192"/>
      <c r="IL83" s="192"/>
      <c r="IM83" s="192"/>
      <c r="IN83" s="192"/>
      <c r="IO83" s="192"/>
      <c r="IP83" s="192"/>
      <c r="IQ83" s="192"/>
      <c r="IR83" s="192"/>
      <c r="IS83" s="192"/>
      <c r="IT83" s="192"/>
      <c r="IU83" s="192"/>
    </row>
    <row r="84" spans="1:255" x14ac:dyDescent="0.3">
      <c r="A84" s="215" t="s">
        <v>48</v>
      </c>
      <c r="B84" s="216">
        <v>20</v>
      </c>
      <c r="C84" s="231">
        <v>1.6</v>
      </c>
      <c r="D84" s="231">
        <v>0.2</v>
      </c>
      <c r="E84" s="231">
        <v>10.199999999999999</v>
      </c>
      <c r="F84" s="231">
        <v>50</v>
      </c>
      <c r="G84" s="210" t="s">
        <v>46</v>
      </c>
      <c r="H84" s="217" t="s">
        <v>49</v>
      </c>
      <c r="I84" s="285"/>
      <c r="J84" s="285"/>
      <c r="K84" s="285"/>
      <c r="L84" s="285"/>
      <c r="M84" s="285"/>
      <c r="N84" s="285"/>
      <c r="O84" s="285"/>
      <c r="P84" s="285"/>
      <c r="Q84" s="285"/>
      <c r="R84" s="285"/>
      <c r="S84" s="285"/>
      <c r="T84" s="285"/>
      <c r="U84" s="285"/>
      <c r="V84" s="285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  <c r="AK84" s="285"/>
      <c r="AL84" s="285"/>
      <c r="AM84" s="285"/>
      <c r="AN84" s="285"/>
      <c r="AO84" s="285"/>
      <c r="AP84" s="285"/>
      <c r="AQ84" s="285"/>
      <c r="AR84" s="285"/>
      <c r="AS84" s="285"/>
      <c r="AT84" s="285"/>
      <c r="AU84" s="285"/>
      <c r="AV84" s="285"/>
      <c r="AW84" s="285"/>
      <c r="AX84" s="285"/>
      <c r="AY84" s="285"/>
      <c r="AZ84" s="285"/>
      <c r="BA84" s="285"/>
      <c r="BB84" s="285"/>
      <c r="BC84" s="285"/>
      <c r="BD84" s="285"/>
      <c r="BE84" s="285"/>
      <c r="BF84" s="285"/>
      <c r="BG84" s="285"/>
      <c r="BH84" s="285"/>
      <c r="BI84" s="285"/>
      <c r="BJ84" s="285"/>
      <c r="BK84" s="285"/>
      <c r="BL84" s="285"/>
      <c r="BM84" s="285"/>
      <c r="BN84" s="285"/>
      <c r="BO84" s="285"/>
      <c r="BP84" s="285"/>
      <c r="BQ84" s="285"/>
      <c r="BR84" s="285"/>
      <c r="BS84" s="285"/>
      <c r="BT84" s="285"/>
      <c r="BU84" s="285"/>
      <c r="BV84" s="285"/>
      <c r="BW84" s="285"/>
      <c r="BX84" s="285"/>
      <c r="BY84" s="285"/>
      <c r="BZ84" s="285"/>
      <c r="CA84" s="285"/>
      <c r="CB84" s="285"/>
      <c r="CC84" s="285"/>
      <c r="CD84" s="285"/>
      <c r="CE84" s="285"/>
      <c r="CF84" s="285"/>
      <c r="CG84" s="285"/>
      <c r="CH84" s="285"/>
      <c r="CI84" s="285"/>
      <c r="CJ84" s="285"/>
      <c r="CK84" s="285"/>
      <c r="CL84" s="285"/>
      <c r="CM84" s="285"/>
      <c r="CN84" s="285"/>
      <c r="CO84" s="285"/>
      <c r="CP84" s="285"/>
      <c r="CQ84" s="285"/>
      <c r="CR84" s="285"/>
      <c r="CS84" s="285"/>
      <c r="CT84" s="285"/>
      <c r="CU84" s="285"/>
      <c r="CV84" s="285"/>
      <c r="CW84" s="285"/>
      <c r="CX84" s="285"/>
      <c r="CY84" s="285"/>
      <c r="CZ84" s="285"/>
      <c r="DA84" s="285"/>
      <c r="DB84" s="285"/>
      <c r="DC84" s="285"/>
      <c r="DD84" s="285"/>
      <c r="DE84" s="285"/>
      <c r="DF84" s="285"/>
      <c r="DG84" s="285"/>
      <c r="DH84" s="285"/>
      <c r="DI84" s="285"/>
      <c r="DJ84" s="285"/>
      <c r="DK84" s="285"/>
      <c r="DL84" s="285"/>
      <c r="DM84" s="285"/>
      <c r="DN84" s="285"/>
      <c r="DO84" s="285"/>
      <c r="DP84" s="285"/>
      <c r="DQ84" s="285"/>
      <c r="DR84" s="285"/>
      <c r="DS84" s="285"/>
      <c r="DT84" s="285"/>
      <c r="DU84" s="285"/>
      <c r="DV84" s="285"/>
      <c r="DW84" s="285"/>
      <c r="DX84" s="285"/>
      <c r="DY84" s="285"/>
      <c r="DZ84" s="285"/>
      <c r="EA84" s="285"/>
      <c r="EB84" s="285"/>
      <c r="EC84" s="285"/>
      <c r="ED84" s="285"/>
      <c r="EE84" s="285"/>
      <c r="EF84" s="285"/>
      <c r="EG84" s="285"/>
      <c r="EH84" s="285"/>
      <c r="EI84" s="285"/>
      <c r="EJ84" s="285"/>
      <c r="EK84" s="285"/>
      <c r="EL84" s="285"/>
      <c r="EM84" s="285"/>
      <c r="EN84" s="285"/>
      <c r="EO84" s="285"/>
      <c r="EP84" s="285"/>
      <c r="EQ84" s="285"/>
      <c r="ER84" s="285"/>
      <c r="ES84" s="285"/>
      <c r="ET84" s="285"/>
      <c r="EU84" s="285"/>
      <c r="EV84" s="285"/>
      <c r="EW84" s="285"/>
      <c r="EX84" s="285"/>
      <c r="EY84" s="285"/>
      <c r="EZ84" s="285"/>
      <c r="FA84" s="285"/>
      <c r="FB84" s="285"/>
      <c r="FC84" s="285"/>
      <c r="FD84" s="285"/>
      <c r="FE84" s="285"/>
      <c r="FF84" s="285"/>
      <c r="FG84" s="285"/>
      <c r="FH84" s="285"/>
      <c r="FI84" s="285"/>
      <c r="FJ84" s="285"/>
      <c r="FK84" s="285"/>
      <c r="FL84" s="285"/>
      <c r="FM84" s="285"/>
      <c r="FN84" s="285"/>
      <c r="FO84" s="285"/>
      <c r="FP84" s="285"/>
      <c r="FQ84" s="285"/>
      <c r="FR84" s="285"/>
      <c r="FS84" s="285"/>
      <c r="FT84" s="285"/>
      <c r="FU84" s="285"/>
      <c r="FV84" s="285"/>
      <c r="FW84" s="285"/>
      <c r="FX84" s="285"/>
      <c r="FY84" s="285"/>
      <c r="FZ84" s="285"/>
      <c r="GA84" s="285"/>
      <c r="GB84" s="285"/>
      <c r="GC84" s="285"/>
      <c r="GD84" s="285"/>
      <c r="GE84" s="285"/>
      <c r="GF84" s="285"/>
      <c r="GG84" s="285"/>
      <c r="GH84" s="285"/>
      <c r="GI84" s="285"/>
      <c r="GJ84" s="285"/>
      <c r="GK84" s="285"/>
      <c r="GL84" s="285"/>
      <c r="GM84" s="285"/>
      <c r="GN84" s="285"/>
      <c r="GO84" s="285"/>
      <c r="GP84" s="285"/>
      <c r="GQ84" s="285"/>
      <c r="GR84" s="285"/>
      <c r="GS84" s="285"/>
      <c r="GT84" s="285"/>
      <c r="GU84" s="285"/>
      <c r="GV84" s="285"/>
      <c r="GW84" s="285"/>
      <c r="GX84" s="285"/>
      <c r="GY84" s="285"/>
      <c r="GZ84" s="285"/>
      <c r="HA84" s="285"/>
      <c r="HB84" s="285"/>
      <c r="HC84" s="285"/>
      <c r="HD84" s="285"/>
      <c r="HE84" s="285"/>
      <c r="HF84" s="285"/>
      <c r="HG84" s="285"/>
      <c r="HH84" s="285"/>
      <c r="HI84" s="285"/>
      <c r="HJ84" s="285"/>
      <c r="HK84" s="285"/>
      <c r="HL84" s="285"/>
      <c r="HM84" s="285"/>
      <c r="HN84" s="285"/>
      <c r="HO84" s="285"/>
      <c r="HP84" s="285"/>
      <c r="HQ84" s="285"/>
      <c r="HR84" s="285"/>
      <c r="HS84" s="285"/>
      <c r="HT84" s="285"/>
      <c r="HU84" s="285"/>
      <c r="HV84" s="285"/>
      <c r="HW84" s="285"/>
      <c r="HX84" s="285"/>
      <c r="HY84" s="285"/>
      <c r="HZ84" s="285"/>
      <c r="IA84" s="285"/>
      <c r="IB84" s="285"/>
      <c r="IC84" s="285"/>
      <c r="ID84" s="285"/>
      <c r="IE84" s="285"/>
      <c r="IF84" s="285"/>
      <c r="IG84" s="285"/>
      <c r="IH84" s="285"/>
      <c r="II84" s="285"/>
      <c r="IJ84" s="285"/>
      <c r="IK84" s="285"/>
      <c r="IL84" s="285"/>
      <c r="IM84" s="285"/>
      <c r="IN84" s="285"/>
      <c r="IO84" s="285"/>
      <c r="IP84" s="285"/>
      <c r="IQ84" s="285"/>
      <c r="IR84" s="285"/>
      <c r="IS84" s="285"/>
      <c r="IT84" s="285"/>
      <c r="IU84" s="285"/>
    </row>
    <row r="85" spans="1:255" x14ac:dyDescent="0.3">
      <c r="A85" s="218" t="s">
        <v>25</v>
      </c>
      <c r="B85" s="188">
        <f>SUM(B81:B84)</f>
        <v>585</v>
      </c>
      <c r="C85" s="188">
        <f>SUM(C81:C84)</f>
        <v>21.62</v>
      </c>
      <c r="D85" s="188">
        <f>SUM(D81:D84)</f>
        <v>18.509999999999998</v>
      </c>
      <c r="E85" s="188">
        <f>SUM(E81:E84)</f>
        <v>86.410000000000011</v>
      </c>
      <c r="F85" s="188">
        <f>SUM(F81:F84)</f>
        <v>595.72</v>
      </c>
      <c r="G85" s="188"/>
      <c r="H85" s="188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  <c r="AH85" s="246"/>
      <c r="AI85" s="246"/>
      <c r="AJ85" s="246"/>
      <c r="AK85" s="246"/>
      <c r="AL85" s="246"/>
      <c r="AM85" s="246"/>
      <c r="AN85" s="246"/>
      <c r="AO85" s="246"/>
      <c r="AP85" s="246"/>
      <c r="AQ85" s="246"/>
      <c r="AR85" s="246"/>
      <c r="AS85" s="246"/>
      <c r="AT85" s="246"/>
      <c r="AU85" s="246"/>
      <c r="AV85" s="246"/>
      <c r="AW85" s="246"/>
      <c r="AX85" s="246"/>
      <c r="AY85" s="246"/>
      <c r="AZ85" s="246"/>
      <c r="BA85" s="246"/>
      <c r="BB85" s="246"/>
      <c r="BC85" s="246"/>
      <c r="BD85" s="246"/>
      <c r="BE85" s="246"/>
      <c r="BF85" s="246"/>
      <c r="BG85" s="246"/>
      <c r="BH85" s="246"/>
      <c r="BI85" s="246"/>
      <c r="BJ85" s="246"/>
      <c r="BK85" s="246"/>
      <c r="BL85" s="246"/>
      <c r="BM85" s="246"/>
      <c r="BN85" s="246"/>
      <c r="BO85" s="246"/>
      <c r="BP85" s="246"/>
      <c r="BQ85" s="246"/>
      <c r="BR85" s="246"/>
      <c r="BS85" s="246"/>
      <c r="BT85" s="246"/>
      <c r="BU85" s="246"/>
      <c r="BV85" s="246"/>
      <c r="BW85" s="246"/>
      <c r="BX85" s="246"/>
      <c r="BY85" s="246"/>
      <c r="BZ85" s="246"/>
      <c r="CA85" s="246"/>
      <c r="CB85" s="246"/>
      <c r="CC85" s="246"/>
      <c r="CD85" s="246"/>
      <c r="CE85" s="246"/>
      <c r="CF85" s="246"/>
      <c r="CG85" s="246"/>
      <c r="CH85" s="246"/>
      <c r="CI85" s="246"/>
      <c r="CJ85" s="246"/>
      <c r="CK85" s="246"/>
      <c r="CL85" s="246"/>
      <c r="CM85" s="246"/>
      <c r="CN85" s="246"/>
      <c r="CO85" s="246"/>
      <c r="CP85" s="246"/>
      <c r="CQ85" s="246"/>
      <c r="CR85" s="246"/>
      <c r="CS85" s="246"/>
      <c r="CT85" s="246"/>
      <c r="CU85" s="246"/>
      <c r="CV85" s="246"/>
      <c r="CW85" s="246"/>
      <c r="CX85" s="246"/>
      <c r="CY85" s="246"/>
      <c r="CZ85" s="246"/>
      <c r="DA85" s="246"/>
      <c r="DB85" s="246"/>
      <c r="DC85" s="246"/>
      <c r="DD85" s="246"/>
      <c r="DE85" s="246"/>
      <c r="DF85" s="246"/>
      <c r="DG85" s="246"/>
      <c r="DH85" s="246"/>
      <c r="DI85" s="246"/>
      <c r="DJ85" s="246"/>
      <c r="DK85" s="246"/>
      <c r="DL85" s="246"/>
      <c r="DM85" s="246"/>
      <c r="DN85" s="246"/>
      <c r="DO85" s="246"/>
      <c r="DP85" s="246"/>
      <c r="DQ85" s="246"/>
      <c r="DR85" s="246"/>
      <c r="DS85" s="246"/>
      <c r="DT85" s="246"/>
      <c r="DU85" s="246"/>
      <c r="DV85" s="246"/>
      <c r="DW85" s="246"/>
      <c r="DX85" s="246"/>
      <c r="DY85" s="246"/>
      <c r="DZ85" s="246"/>
      <c r="EA85" s="246"/>
      <c r="EB85" s="246"/>
      <c r="EC85" s="246"/>
      <c r="ED85" s="246"/>
      <c r="EE85" s="246"/>
      <c r="EF85" s="246"/>
      <c r="EG85" s="246"/>
      <c r="EH85" s="246"/>
      <c r="EI85" s="246"/>
      <c r="EJ85" s="246"/>
      <c r="EK85" s="246"/>
      <c r="EL85" s="246"/>
      <c r="EM85" s="246"/>
      <c r="EN85" s="246"/>
      <c r="EO85" s="246"/>
      <c r="EP85" s="246"/>
      <c r="EQ85" s="246"/>
      <c r="ER85" s="246"/>
      <c r="ES85" s="246"/>
      <c r="ET85" s="246"/>
      <c r="EU85" s="246"/>
      <c r="EV85" s="246"/>
      <c r="EW85" s="246"/>
      <c r="EX85" s="246"/>
      <c r="EY85" s="246"/>
      <c r="EZ85" s="246"/>
      <c r="FA85" s="246"/>
      <c r="FB85" s="246"/>
      <c r="FC85" s="246"/>
      <c r="FD85" s="246"/>
      <c r="FE85" s="246"/>
      <c r="FF85" s="246"/>
      <c r="FG85" s="246"/>
      <c r="FH85" s="246"/>
      <c r="FI85" s="246"/>
      <c r="FJ85" s="246"/>
      <c r="FK85" s="246"/>
      <c r="FL85" s="246"/>
      <c r="FM85" s="246"/>
      <c r="FN85" s="246"/>
      <c r="FO85" s="246"/>
      <c r="FP85" s="246"/>
      <c r="FQ85" s="246"/>
      <c r="FR85" s="246"/>
      <c r="FS85" s="246"/>
      <c r="FT85" s="246"/>
      <c r="FU85" s="246"/>
      <c r="FV85" s="246"/>
      <c r="FW85" s="246"/>
      <c r="FX85" s="246"/>
      <c r="FY85" s="246"/>
      <c r="FZ85" s="246"/>
      <c r="GA85" s="246"/>
      <c r="GB85" s="246"/>
      <c r="GC85" s="246"/>
      <c r="GD85" s="246"/>
      <c r="GE85" s="246"/>
      <c r="GF85" s="246"/>
      <c r="GG85" s="246"/>
      <c r="GH85" s="246"/>
      <c r="GI85" s="246"/>
      <c r="GJ85" s="246"/>
      <c r="GK85" s="246"/>
      <c r="GL85" s="246"/>
      <c r="GM85" s="246"/>
      <c r="GN85" s="246"/>
      <c r="GO85" s="246"/>
      <c r="GP85" s="246"/>
      <c r="GQ85" s="246"/>
      <c r="GR85" s="246"/>
      <c r="GS85" s="246"/>
      <c r="GT85" s="246"/>
      <c r="GU85" s="246"/>
      <c r="GV85" s="246"/>
      <c r="GW85" s="246"/>
      <c r="GX85" s="246"/>
      <c r="GY85" s="246"/>
      <c r="GZ85" s="246"/>
      <c r="HA85" s="246"/>
      <c r="HB85" s="246"/>
      <c r="HC85" s="246"/>
      <c r="HD85" s="246"/>
      <c r="HE85" s="246"/>
      <c r="HF85" s="246"/>
      <c r="HG85" s="246"/>
      <c r="HH85" s="246"/>
      <c r="HI85" s="246"/>
      <c r="HJ85" s="246"/>
      <c r="HK85" s="246"/>
      <c r="HL85" s="246"/>
      <c r="HM85" s="246"/>
      <c r="HN85" s="246"/>
      <c r="HO85" s="246"/>
      <c r="HP85" s="246"/>
      <c r="HQ85" s="246"/>
      <c r="HR85" s="246"/>
      <c r="HS85" s="246"/>
      <c r="HT85" s="246"/>
      <c r="HU85" s="246"/>
      <c r="HV85" s="246"/>
      <c r="HW85" s="246"/>
      <c r="HX85" s="246"/>
      <c r="HY85" s="246"/>
      <c r="HZ85" s="246"/>
      <c r="IA85" s="246"/>
      <c r="IB85" s="246"/>
      <c r="IC85" s="246"/>
      <c r="ID85" s="246"/>
      <c r="IE85" s="246"/>
      <c r="IF85" s="246"/>
      <c r="IG85" s="246"/>
      <c r="IH85" s="246"/>
      <c r="II85" s="246"/>
      <c r="IJ85" s="246"/>
      <c r="IK85" s="246"/>
      <c r="IL85" s="246"/>
      <c r="IM85" s="246"/>
      <c r="IN85" s="246"/>
      <c r="IO85" s="246"/>
      <c r="IP85" s="246"/>
      <c r="IQ85" s="246"/>
      <c r="IR85" s="246"/>
      <c r="IS85" s="246"/>
      <c r="IT85" s="246"/>
      <c r="IU85" s="246"/>
    </row>
    <row r="86" spans="1:255" x14ac:dyDescent="0.3">
      <c r="A86" s="185" t="s">
        <v>124</v>
      </c>
      <c r="B86" s="186"/>
      <c r="C86" s="186"/>
      <c r="D86" s="186"/>
      <c r="E86" s="186"/>
      <c r="F86" s="186"/>
      <c r="G86" s="186"/>
      <c r="H86" s="187"/>
    </row>
    <row r="87" spans="1:255" s="144" customFormat="1" ht="10.5" customHeight="1" x14ac:dyDescent="0.2">
      <c r="A87" s="313" t="s">
        <v>247</v>
      </c>
      <c r="B87" s="313" t="s">
        <v>6</v>
      </c>
      <c r="C87" s="283" t="s">
        <v>248</v>
      </c>
      <c r="D87" s="283" t="s">
        <v>249</v>
      </c>
      <c r="E87" s="283" t="s">
        <v>250</v>
      </c>
      <c r="F87" s="314" t="s">
        <v>10</v>
      </c>
      <c r="G87" s="315" t="s">
        <v>4</v>
      </c>
      <c r="H87" s="283" t="s">
        <v>251</v>
      </c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3">
      <c r="A88" s="193" t="s">
        <v>239</v>
      </c>
      <c r="B88" s="194"/>
      <c r="C88" s="195"/>
      <c r="D88" s="195"/>
      <c r="E88" s="195"/>
      <c r="F88" s="195"/>
      <c r="G88" s="195"/>
      <c r="H88" s="306"/>
    </row>
    <row r="89" spans="1:255" ht="14.4" x14ac:dyDescent="0.3">
      <c r="A89" s="202" t="s">
        <v>302</v>
      </c>
      <c r="B89" s="203">
        <v>100</v>
      </c>
      <c r="C89" s="231">
        <v>13.6</v>
      </c>
      <c r="D89" s="231">
        <v>8.3000000000000007</v>
      </c>
      <c r="E89" s="231">
        <v>14.96</v>
      </c>
      <c r="F89" s="231">
        <v>192.6</v>
      </c>
      <c r="G89" s="299" t="s">
        <v>325</v>
      </c>
      <c r="H89" s="228" t="s">
        <v>303</v>
      </c>
      <c r="I89" s="312"/>
      <c r="J89" s="312"/>
      <c r="K89" s="312"/>
      <c r="L89" s="312"/>
      <c r="M89" s="312"/>
      <c r="N89" s="312"/>
      <c r="O89" s="312"/>
      <c r="P89" s="312"/>
      <c r="Q89" s="312"/>
      <c r="R89" s="312"/>
      <c r="S89" s="312"/>
      <c r="T89" s="312"/>
      <c r="U89" s="312"/>
      <c r="V89" s="312"/>
      <c r="W89" s="312"/>
      <c r="X89" s="312"/>
      <c r="Y89" s="312"/>
      <c r="Z89" s="312"/>
      <c r="AA89" s="312"/>
      <c r="AB89" s="312"/>
      <c r="AC89" s="312"/>
      <c r="AD89" s="312"/>
      <c r="AE89" s="312"/>
      <c r="AF89" s="312"/>
      <c r="AG89" s="312"/>
      <c r="AH89" s="312"/>
      <c r="AI89" s="312"/>
      <c r="AJ89" s="312"/>
      <c r="AK89" s="312"/>
      <c r="AL89" s="312"/>
      <c r="AM89" s="312"/>
      <c r="AN89" s="312"/>
      <c r="AO89" s="312"/>
      <c r="AP89" s="312"/>
      <c r="AQ89" s="312"/>
      <c r="AR89" s="312"/>
      <c r="AS89" s="312"/>
      <c r="AT89" s="312"/>
      <c r="AU89" s="312"/>
      <c r="AV89" s="312"/>
      <c r="AW89" s="312"/>
      <c r="AX89" s="312"/>
      <c r="AY89" s="312"/>
      <c r="AZ89" s="312"/>
      <c r="BA89" s="312"/>
      <c r="BB89" s="312"/>
      <c r="BC89" s="312"/>
      <c r="BD89" s="312"/>
      <c r="BE89" s="312"/>
      <c r="BF89" s="312"/>
      <c r="BG89" s="312"/>
      <c r="BH89" s="312"/>
      <c r="BI89" s="312"/>
      <c r="BJ89" s="312"/>
      <c r="BK89" s="312"/>
      <c r="BL89" s="312"/>
      <c r="BM89" s="312"/>
      <c r="BN89" s="312"/>
      <c r="BO89" s="312"/>
      <c r="BP89" s="312"/>
      <c r="BQ89" s="312"/>
      <c r="BR89" s="312"/>
      <c r="BS89" s="312"/>
      <c r="BT89" s="312"/>
      <c r="BU89" s="312"/>
      <c r="BV89" s="312"/>
      <c r="BW89" s="312"/>
      <c r="BX89" s="312"/>
      <c r="BY89" s="312"/>
      <c r="BZ89" s="312"/>
      <c r="CA89" s="312"/>
      <c r="CB89" s="312"/>
      <c r="CC89" s="312"/>
      <c r="CD89" s="312"/>
      <c r="CE89" s="312"/>
      <c r="CF89" s="312"/>
      <c r="CG89" s="312"/>
      <c r="CH89" s="312"/>
      <c r="CI89" s="312"/>
      <c r="CJ89" s="312"/>
      <c r="CK89" s="312"/>
      <c r="CL89" s="312"/>
      <c r="CM89" s="312"/>
      <c r="CN89" s="312"/>
      <c r="CO89" s="312"/>
      <c r="CP89" s="312"/>
      <c r="CQ89" s="312"/>
      <c r="CR89" s="312"/>
      <c r="CS89" s="312"/>
      <c r="CT89" s="312"/>
      <c r="CU89" s="312"/>
      <c r="CV89" s="312"/>
      <c r="CW89" s="312"/>
      <c r="CX89" s="312"/>
      <c r="CY89" s="312"/>
      <c r="CZ89" s="312"/>
      <c r="DA89" s="312"/>
      <c r="DB89" s="312"/>
      <c r="DC89" s="312"/>
      <c r="DD89" s="312"/>
      <c r="DE89" s="312"/>
      <c r="DF89" s="312"/>
      <c r="DG89" s="312"/>
      <c r="DH89" s="312"/>
      <c r="DI89" s="312"/>
      <c r="DJ89" s="312"/>
      <c r="DK89" s="312"/>
      <c r="DL89" s="312"/>
      <c r="DM89" s="312"/>
      <c r="DN89" s="312"/>
      <c r="DO89" s="312"/>
      <c r="DP89" s="312"/>
      <c r="DQ89" s="312"/>
      <c r="DR89" s="312"/>
      <c r="DS89" s="312"/>
      <c r="DT89" s="312"/>
      <c r="DU89" s="312"/>
      <c r="DV89" s="312"/>
      <c r="DW89" s="312"/>
      <c r="DX89" s="312"/>
      <c r="DY89" s="312"/>
      <c r="DZ89" s="312"/>
      <c r="EA89" s="312"/>
      <c r="EB89" s="312"/>
      <c r="EC89" s="312"/>
      <c r="ED89" s="312"/>
      <c r="EE89" s="312"/>
      <c r="EF89" s="312"/>
      <c r="EG89" s="312"/>
      <c r="EH89" s="312"/>
      <c r="EI89" s="312"/>
      <c r="EJ89" s="312"/>
      <c r="EK89" s="312"/>
      <c r="EL89" s="312"/>
      <c r="EM89" s="312"/>
      <c r="EN89" s="312"/>
      <c r="EO89" s="312"/>
      <c r="EP89" s="312"/>
      <c r="EQ89" s="312"/>
      <c r="ER89" s="312"/>
      <c r="ES89" s="312"/>
      <c r="ET89" s="312"/>
      <c r="EU89" s="312"/>
      <c r="EV89" s="312"/>
      <c r="EW89" s="312"/>
      <c r="EX89" s="312"/>
      <c r="EY89" s="312"/>
      <c r="EZ89" s="312"/>
      <c r="FA89" s="312"/>
      <c r="FB89" s="312"/>
      <c r="FC89" s="312"/>
      <c r="FD89" s="312"/>
      <c r="FE89" s="312"/>
      <c r="FF89" s="312"/>
      <c r="FG89" s="312"/>
      <c r="FH89" s="312"/>
      <c r="FI89" s="312"/>
      <c r="FJ89" s="312"/>
      <c r="FK89" s="312"/>
      <c r="FL89" s="312"/>
      <c r="FM89" s="312"/>
      <c r="FN89" s="312"/>
      <c r="FO89" s="312"/>
      <c r="FP89" s="312"/>
      <c r="FQ89" s="312"/>
      <c r="FR89" s="312"/>
      <c r="FS89" s="312"/>
      <c r="FT89" s="312"/>
      <c r="FU89" s="312"/>
      <c r="FV89" s="312"/>
      <c r="FW89" s="312"/>
      <c r="FX89" s="312"/>
      <c r="FY89" s="312"/>
      <c r="FZ89" s="312"/>
      <c r="GA89" s="312"/>
      <c r="GB89" s="312"/>
      <c r="GC89" s="312"/>
      <c r="GD89" s="312"/>
      <c r="GE89" s="312"/>
      <c r="GF89" s="312"/>
      <c r="GG89" s="312"/>
      <c r="GH89" s="312"/>
      <c r="GI89" s="312"/>
      <c r="GJ89" s="312"/>
      <c r="GK89" s="312"/>
      <c r="GL89" s="312"/>
      <c r="GM89" s="312"/>
      <c r="GN89" s="312"/>
      <c r="GO89" s="312"/>
      <c r="GP89" s="312"/>
      <c r="GQ89" s="312"/>
      <c r="GR89" s="312"/>
      <c r="GS89" s="312"/>
      <c r="GT89" s="312"/>
      <c r="GU89" s="312"/>
      <c r="GV89" s="312"/>
      <c r="GW89" s="312"/>
      <c r="GX89" s="312"/>
      <c r="GY89" s="312"/>
      <c r="GZ89" s="312"/>
      <c r="HA89" s="312"/>
      <c r="HB89" s="312"/>
      <c r="HC89" s="312"/>
      <c r="HD89" s="312"/>
      <c r="HE89" s="312"/>
      <c r="HF89" s="312"/>
      <c r="HG89" s="312"/>
      <c r="HH89" s="312"/>
      <c r="HI89" s="312"/>
      <c r="HJ89" s="312"/>
      <c r="HK89" s="312"/>
      <c r="HL89" s="312"/>
      <c r="HM89" s="312"/>
      <c r="HN89" s="312"/>
      <c r="HO89" s="312"/>
      <c r="HP89" s="312"/>
      <c r="HQ89" s="312"/>
      <c r="HR89" s="312"/>
      <c r="HS89" s="312"/>
      <c r="HT89" s="312"/>
      <c r="HU89" s="312"/>
      <c r="HV89" s="312"/>
      <c r="HW89" s="312"/>
      <c r="HX89" s="312"/>
      <c r="HY89" s="312"/>
      <c r="HZ89" s="312"/>
      <c r="IA89" s="312"/>
      <c r="IB89" s="312"/>
      <c r="IC89" s="312"/>
      <c r="ID89" s="312"/>
      <c r="IE89" s="312"/>
      <c r="IF89" s="312"/>
      <c r="IG89" s="312"/>
      <c r="IH89" s="312"/>
      <c r="II89" s="312"/>
      <c r="IJ89" s="312"/>
      <c r="IK89" s="312"/>
      <c r="IL89" s="312"/>
      <c r="IM89" s="312"/>
      <c r="IN89" s="312"/>
      <c r="IO89" s="312"/>
      <c r="IP89" s="312"/>
      <c r="IQ89" s="312"/>
      <c r="IR89" s="312"/>
      <c r="IS89" s="312"/>
      <c r="IT89" s="312"/>
      <c r="IU89" s="312"/>
    </row>
    <row r="90" spans="1:255" ht="15.75" customHeight="1" x14ac:dyDescent="0.25">
      <c r="A90" s="197" t="s">
        <v>304</v>
      </c>
      <c r="B90" s="198">
        <v>180</v>
      </c>
      <c r="C90" s="199">
        <v>5.04</v>
      </c>
      <c r="D90" s="199">
        <v>5.8</v>
      </c>
      <c r="E90" s="199">
        <v>39.200000000000003</v>
      </c>
      <c r="F90" s="199">
        <v>227.2</v>
      </c>
      <c r="G90" s="200" t="s">
        <v>305</v>
      </c>
      <c r="H90" s="225" t="s">
        <v>306</v>
      </c>
    </row>
    <row r="91" spans="1:255" x14ac:dyDescent="0.25">
      <c r="A91" s="307" t="s">
        <v>21</v>
      </c>
      <c r="B91" s="258">
        <v>215</v>
      </c>
      <c r="C91" s="288">
        <v>7.0000000000000007E-2</v>
      </c>
      <c r="D91" s="288">
        <v>0.02</v>
      </c>
      <c r="E91" s="288">
        <v>15</v>
      </c>
      <c r="F91" s="288">
        <v>60</v>
      </c>
      <c r="G91" s="258" t="s">
        <v>22</v>
      </c>
      <c r="H91" s="225" t="s">
        <v>23</v>
      </c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192"/>
      <c r="AJ91" s="192"/>
      <c r="AK91" s="192"/>
      <c r="AL91" s="192"/>
      <c r="AM91" s="192"/>
      <c r="AN91" s="192"/>
      <c r="AO91" s="192"/>
      <c r="AP91" s="192"/>
      <c r="AQ91" s="192"/>
      <c r="AR91" s="192"/>
      <c r="AS91" s="192"/>
      <c r="AT91" s="192"/>
      <c r="AU91" s="192"/>
      <c r="AV91" s="192"/>
      <c r="AW91" s="192"/>
      <c r="AX91" s="192"/>
      <c r="AY91" s="192"/>
      <c r="AZ91" s="192"/>
      <c r="BA91" s="192"/>
      <c r="BB91" s="192"/>
      <c r="BC91" s="192"/>
      <c r="BD91" s="192"/>
      <c r="BE91" s="192"/>
      <c r="BF91" s="192"/>
      <c r="BG91" s="192"/>
      <c r="BH91" s="192"/>
      <c r="BI91" s="192"/>
      <c r="BJ91" s="192"/>
      <c r="BK91" s="192"/>
      <c r="BL91" s="192"/>
      <c r="BM91" s="192"/>
      <c r="BN91" s="192"/>
      <c r="BO91" s="192"/>
      <c r="BP91" s="192"/>
      <c r="BQ91" s="192"/>
      <c r="BR91" s="192"/>
      <c r="BS91" s="192"/>
      <c r="BT91" s="192"/>
      <c r="BU91" s="192"/>
      <c r="BV91" s="192"/>
      <c r="BW91" s="192"/>
      <c r="BX91" s="192"/>
      <c r="BY91" s="192"/>
      <c r="BZ91" s="192"/>
      <c r="CA91" s="192"/>
      <c r="CB91" s="192"/>
      <c r="CC91" s="192"/>
      <c r="CD91" s="192"/>
      <c r="CE91" s="192"/>
      <c r="CF91" s="192"/>
      <c r="CG91" s="192"/>
      <c r="CH91" s="192"/>
      <c r="CI91" s="192"/>
      <c r="CJ91" s="192"/>
      <c r="CK91" s="192"/>
      <c r="CL91" s="192"/>
      <c r="CM91" s="192"/>
      <c r="CN91" s="192"/>
      <c r="CO91" s="192"/>
      <c r="CP91" s="192"/>
      <c r="CQ91" s="192"/>
      <c r="CR91" s="192"/>
      <c r="CS91" s="192"/>
      <c r="CT91" s="192"/>
      <c r="CU91" s="192"/>
      <c r="CV91" s="192"/>
      <c r="CW91" s="192"/>
      <c r="CX91" s="192"/>
      <c r="CY91" s="192"/>
      <c r="CZ91" s="192"/>
      <c r="DA91" s="192"/>
      <c r="DB91" s="192"/>
      <c r="DC91" s="192"/>
      <c r="DD91" s="192"/>
      <c r="DE91" s="192"/>
      <c r="DF91" s="192"/>
      <c r="DG91" s="192"/>
      <c r="DH91" s="192"/>
      <c r="DI91" s="192"/>
      <c r="DJ91" s="192"/>
      <c r="DK91" s="192"/>
      <c r="DL91" s="192"/>
      <c r="DM91" s="192"/>
      <c r="DN91" s="192"/>
      <c r="DO91" s="192"/>
      <c r="DP91" s="192"/>
      <c r="DQ91" s="192"/>
      <c r="DR91" s="192"/>
      <c r="DS91" s="192"/>
      <c r="DT91" s="192"/>
      <c r="DU91" s="192"/>
      <c r="DV91" s="192"/>
      <c r="DW91" s="192"/>
      <c r="DX91" s="192"/>
      <c r="DY91" s="192"/>
      <c r="DZ91" s="192"/>
      <c r="EA91" s="192"/>
      <c r="EB91" s="192"/>
      <c r="EC91" s="192"/>
      <c r="ED91" s="192"/>
      <c r="EE91" s="192"/>
      <c r="EF91" s="192"/>
      <c r="EG91" s="192"/>
      <c r="EH91" s="192"/>
      <c r="EI91" s="192"/>
      <c r="EJ91" s="192"/>
      <c r="EK91" s="192"/>
      <c r="EL91" s="192"/>
      <c r="EM91" s="192"/>
      <c r="EN91" s="192"/>
      <c r="EO91" s="192"/>
      <c r="EP91" s="192"/>
      <c r="EQ91" s="192"/>
      <c r="ER91" s="192"/>
      <c r="ES91" s="192"/>
      <c r="ET91" s="192"/>
      <c r="EU91" s="192"/>
      <c r="EV91" s="192"/>
      <c r="EW91" s="192"/>
      <c r="EX91" s="192"/>
      <c r="EY91" s="192"/>
      <c r="EZ91" s="192"/>
      <c r="FA91" s="192"/>
      <c r="FB91" s="192"/>
      <c r="FC91" s="192"/>
      <c r="FD91" s="192"/>
      <c r="FE91" s="192"/>
      <c r="FF91" s="192"/>
      <c r="FG91" s="192"/>
      <c r="FH91" s="192"/>
      <c r="FI91" s="192"/>
      <c r="FJ91" s="192"/>
      <c r="FK91" s="192"/>
      <c r="FL91" s="192"/>
      <c r="FM91" s="192"/>
      <c r="FN91" s="192"/>
      <c r="FO91" s="192"/>
      <c r="FP91" s="192"/>
      <c r="FQ91" s="192"/>
      <c r="FR91" s="192"/>
      <c r="FS91" s="192"/>
      <c r="FT91" s="192"/>
      <c r="FU91" s="192"/>
      <c r="FV91" s="192"/>
      <c r="FW91" s="192"/>
      <c r="FX91" s="192"/>
      <c r="FY91" s="192"/>
      <c r="FZ91" s="192"/>
      <c r="GA91" s="192"/>
      <c r="GB91" s="192"/>
      <c r="GC91" s="192"/>
      <c r="GD91" s="192"/>
      <c r="GE91" s="192"/>
      <c r="GF91" s="192"/>
      <c r="GG91" s="192"/>
      <c r="GH91" s="192"/>
      <c r="GI91" s="192"/>
      <c r="GJ91" s="192"/>
      <c r="GK91" s="192"/>
      <c r="GL91" s="192"/>
      <c r="GM91" s="192"/>
      <c r="GN91" s="192"/>
      <c r="GO91" s="192"/>
      <c r="GP91" s="192"/>
      <c r="GQ91" s="192"/>
      <c r="GR91" s="192"/>
      <c r="GS91" s="192"/>
      <c r="GT91" s="192"/>
      <c r="GU91" s="192"/>
      <c r="GV91" s="192"/>
      <c r="GW91" s="192"/>
      <c r="GX91" s="192"/>
      <c r="GY91" s="192"/>
      <c r="GZ91" s="192"/>
      <c r="HA91" s="192"/>
      <c r="HB91" s="192"/>
      <c r="HC91" s="192"/>
      <c r="HD91" s="192"/>
      <c r="HE91" s="192"/>
      <c r="HF91" s="192"/>
      <c r="HG91" s="192"/>
      <c r="HH91" s="192"/>
      <c r="HI91" s="192"/>
      <c r="HJ91" s="192"/>
      <c r="HK91" s="192"/>
      <c r="HL91" s="192"/>
      <c r="HM91" s="192"/>
      <c r="HN91" s="192"/>
      <c r="HO91" s="192"/>
      <c r="HP91" s="192"/>
      <c r="HQ91" s="192"/>
      <c r="HR91" s="192"/>
      <c r="HS91" s="192"/>
      <c r="HT91" s="192"/>
      <c r="HU91" s="192"/>
      <c r="HV91" s="192"/>
      <c r="HW91" s="192"/>
      <c r="HX91" s="192"/>
      <c r="HY91" s="192"/>
      <c r="HZ91" s="192"/>
      <c r="IA91" s="192"/>
      <c r="IB91" s="192"/>
      <c r="IC91" s="192"/>
      <c r="ID91" s="192"/>
      <c r="IE91" s="192"/>
      <c r="IF91" s="192"/>
      <c r="IG91" s="192"/>
      <c r="IH91" s="192"/>
      <c r="II91" s="192"/>
      <c r="IJ91" s="192"/>
      <c r="IK91" s="192"/>
      <c r="IL91" s="192"/>
      <c r="IM91" s="192"/>
      <c r="IN91" s="192"/>
      <c r="IO91" s="192"/>
      <c r="IP91" s="192"/>
      <c r="IQ91" s="192"/>
      <c r="IR91" s="192"/>
      <c r="IS91" s="192"/>
      <c r="IT91" s="192"/>
      <c r="IU91" s="192"/>
    </row>
    <row r="92" spans="1:255" x14ac:dyDescent="0.3">
      <c r="A92" s="215" t="s">
        <v>45</v>
      </c>
      <c r="B92" s="289">
        <v>20</v>
      </c>
      <c r="C92" s="271">
        <v>1.3</v>
      </c>
      <c r="D92" s="271">
        <v>0.2</v>
      </c>
      <c r="E92" s="271">
        <v>8.6</v>
      </c>
      <c r="F92" s="271">
        <v>43</v>
      </c>
      <c r="G92" s="265" t="s">
        <v>46</v>
      </c>
      <c r="H92" s="208" t="s">
        <v>47</v>
      </c>
      <c r="I92" s="285"/>
      <c r="J92" s="285"/>
      <c r="K92" s="285"/>
      <c r="L92" s="285"/>
      <c r="M92" s="285"/>
      <c r="N92" s="285"/>
      <c r="O92" s="285"/>
      <c r="P92" s="285"/>
      <c r="Q92" s="285"/>
      <c r="R92" s="285"/>
      <c r="S92" s="285"/>
      <c r="T92" s="285"/>
      <c r="U92" s="285"/>
      <c r="V92" s="285"/>
      <c r="W92" s="285"/>
      <c r="X92" s="285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285"/>
      <c r="AL92" s="285"/>
      <c r="AM92" s="285"/>
      <c r="AN92" s="285"/>
      <c r="AO92" s="285"/>
      <c r="AP92" s="285"/>
      <c r="AQ92" s="285"/>
      <c r="AR92" s="285"/>
      <c r="AS92" s="285"/>
      <c r="AT92" s="285"/>
      <c r="AU92" s="285"/>
      <c r="AV92" s="285"/>
      <c r="AW92" s="285"/>
      <c r="AX92" s="285"/>
      <c r="AY92" s="285"/>
      <c r="AZ92" s="285"/>
      <c r="BA92" s="285"/>
      <c r="BB92" s="285"/>
      <c r="BC92" s="285"/>
      <c r="BD92" s="285"/>
      <c r="BE92" s="285"/>
      <c r="BF92" s="285"/>
      <c r="BG92" s="285"/>
      <c r="BH92" s="285"/>
      <c r="BI92" s="285"/>
      <c r="BJ92" s="285"/>
      <c r="BK92" s="285"/>
      <c r="BL92" s="285"/>
      <c r="BM92" s="285"/>
      <c r="BN92" s="285"/>
      <c r="BO92" s="285"/>
      <c r="BP92" s="285"/>
      <c r="BQ92" s="285"/>
      <c r="BR92" s="285"/>
      <c r="BS92" s="285"/>
      <c r="BT92" s="285"/>
      <c r="BU92" s="285"/>
      <c r="BV92" s="285"/>
      <c r="BW92" s="285"/>
      <c r="BX92" s="285"/>
      <c r="BY92" s="285"/>
      <c r="BZ92" s="285"/>
      <c r="CA92" s="285"/>
      <c r="CB92" s="285"/>
      <c r="CC92" s="285"/>
      <c r="CD92" s="285"/>
      <c r="CE92" s="285"/>
      <c r="CF92" s="285"/>
      <c r="CG92" s="285"/>
      <c r="CH92" s="285"/>
      <c r="CI92" s="285"/>
      <c r="CJ92" s="285"/>
      <c r="CK92" s="285"/>
      <c r="CL92" s="285"/>
      <c r="CM92" s="285"/>
      <c r="CN92" s="285"/>
      <c r="CO92" s="285"/>
      <c r="CP92" s="285"/>
      <c r="CQ92" s="285"/>
      <c r="CR92" s="285"/>
      <c r="CS92" s="285"/>
      <c r="CT92" s="285"/>
      <c r="CU92" s="285"/>
      <c r="CV92" s="285"/>
      <c r="CW92" s="285"/>
      <c r="CX92" s="285"/>
      <c r="CY92" s="285"/>
      <c r="CZ92" s="285"/>
      <c r="DA92" s="285"/>
      <c r="DB92" s="285"/>
      <c r="DC92" s="285"/>
      <c r="DD92" s="285"/>
      <c r="DE92" s="285"/>
      <c r="DF92" s="285"/>
      <c r="DG92" s="285"/>
      <c r="DH92" s="285"/>
      <c r="DI92" s="285"/>
      <c r="DJ92" s="285"/>
      <c r="DK92" s="285"/>
      <c r="DL92" s="285"/>
      <c r="DM92" s="285"/>
      <c r="DN92" s="285"/>
      <c r="DO92" s="285"/>
      <c r="DP92" s="285"/>
      <c r="DQ92" s="285"/>
      <c r="DR92" s="285"/>
      <c r="DS92" s="285"/>
      <c r="DT92" s="285"/>
      <c r="DU92" s="285"/>
      <c r="DV92" s="285"/>
      <c r="DW92" s="285"/>
      <c r="DX92" s="285"/>
      <c r="DY92" s="285"/>
      <c r="DZ92" s="285"/>
      <c r="EA92" s="285"/>
      <c r="EB92" s="285"/>
      <c r="EC92" s="285"/>
      <c r="ED92" s="285"/>
      <c r="EE92" s="285"/>
      <c r="EF92" s="285"/>
      <c r="EG92" s="285"/>
      <c r="EH92" s="285"/>
      <c r="EI92" s="285"/>
      <c r="EJ92" s="285"/>
      <c r="EK92" s="285"/>
      <c r="EL92" s="285"/>
      <c r="EM92" s="285"/>
      <c r="EN92" s="285"/>
      <c r="EO92" s="285"/>
      <c r="EP92" s="285"/>
      <c r="EQ92" s="285"/>
      <c r="ER92" s="285"/>
      <c r="ES92" s="285"/>
      <c r="ET92" s="285"/>
      <c r="EU92" s="285"/>
      <c r="EV92" s="285"/>
      <c r="EW92" s="285"/>
      <c r="EX92" s="285"/>
      <c r="EY92" s="285"/>
      <c r="EZ92" s="285"/>
      <c r="FA92" s="285"/>
      <c r="FB92" s="285"/>
      <c r="FC92" s="285"/>
      <c r="FD92" s="285"/>
      <c r="FE92" s="285"/>
      <c r="FF92" s="285"/>
      <c r="FG92" s="285"/>
      <c r="FH92" s="285"/>
      <c r="FI92" s="285"/>
      <c r="FJ92" s="285"/>
      <c r="FK92" s="285"/>
      <c r="FL92" s="285"/>
      <c r="FM92" s="285"/>
      <c r="FN92" s="285"/>
      <c r="FO92" s="285"/>
      <c r="FP92" s="285"/>
      <c r="FQ92" s="285"/>
      <c r="FR92" s="285"/>
      <c r="FS92" s="285"/>
      <c r="FT92" s="285"/>
      <c r="FU92" s="285"/>
      <c r="FV92" s="285"/>
      <c r="FW92" s="285"/>
      <c r="FX92" s="285"/>
      <c r="FY92" s="285"/>
      <c r="FZ92" s="285"/>
      <c r="GA92" s="285"/>
      <c r="GB92" s="285"/>
      <c r="GC92" s="285"/>
      <c r="GD92" s="285"/>
      <c r="GE92" s="285"/>
      <c r="GF92" s="285"/>
      <c r="GG92" s="285"/>
      <c r="GH92" s="285"/>
      <c r="GI92" s="285"/>
      <c r="GJ92" s="285"/>
      <c r="GK92" s="285"/>
      <c r="GL92" s="285"/>
      <c r="GM92" s="285"/>
      <c r="GN92" s="285"/>
      <c r="GO92" s="285"/>
      <c r="GP92" s="285"/>
      <c r="GQ92" s="285"/>
      <c r="GR92" s="285"/>
      <c r="GS92" s="285"/>
      <c r="GT92" s="285"/>
      <c r="GU92" s="285"/>
      <c r="GV92" s="285"/>
      <c r="GW92" s="285"/>
      <c r="GX92" s="285"/>
      <c r="GY92" s="285"/>
      <c r="GZ92" s="285"/>
      <c r="HA92" s="285"/>
      <c r="HB92" s="285"/>
      <c r="HC92" s="285"/>
      <c r="HD92" s="285"/>
      <c r="HE92" s="285"/>
      <c r="HF92" s="285"/>
      <c r="HG92" s="285"/>
      <c r="HH92" s="285"/>
      <c r="HI92" s="285"/>
      <c r="HJ92" s="285"/>
      <c r="HK92" s="285"/>
      <c r="HL92" s="285"/>
      <c r="HM92" s="285"/>
      <c r="HN92" s="285"/>
      <c r="HO92" s="285"/>
      <c r="HP92" s="285"/>
      <c r="HQ92" s="285"/>
      <c r="HR92" s="285"/>
      <c r="HS92" s="285"/>
      <c r="HT92" s="285"/>
      <c r="HU92" s="285"/>
      <c r="HV92" s="285"/>
      <c r="HW92" s="285"/>
      <c r="HX92" s="285"/>
      <c r="HY92" s="285"/>
      <c r="HZ92" s="285"/>
      <c r="IA92" s="285"/>
      <c r="IB92" s="285"/>
      <c r="IC92" s="285"/>
      <c r="ID92" s="285"/>
      <c r="IE92" s="285"/>
      <c r="IF92" s="285"/>
      <c r="IG92" s="285"/>
      <c r="IH92" s="285"/>
      <c r="II92" s="285"/>
      <c r="IJ92" s="285"/>
      <c r="IK92" s="285"/>
      <c r="IL92" s="285"/>
      <c r="IM92" s="285"/>
      <c r="IN92" s="285"/>
      <c r="IO92" s="285"/>
      <c r="IP92" s="285"/>
      <c r="IQ92" s="285"/>
      <c r="IR92" s="285"/>
      <c r="IS92" s="285"/>
      <c r="IT92" s="285"/>
      <c r="IU92" s="285"/>
    </row>
    <row r="93" spans="1:255" x14ac:dyDescent="0.3">
      <c r="A93" s="218" t="s">
        <v>25</v>
      </c>
      <c r="B93" s="188">
        <f>SUM(B89:B92)</f>
        <v>515</v>
      </c>
      <c r="C93" s="290">
        <f>SUM(C89:C92)</f>
        <v>20.010000000000002</v>
      </c>
      <c r="D93" s="290">
        <f>SUM(D89:D92)</f>
        <v>14.32</v>
      </c>
      <c r="E93" s="290">
        <f>SUM(E89:E92)</f>
        <v>77.759999999999991</v>
      </c>
      <c r="F93" s="290">
        <f>SUM(F89:F92)</f>
        <v>522.79999999999995</v>
      </c>
      <c r="G93" s="290"/>
      <c r="H93" s="290"/>
      <c r="I93" s="246"/>
      <c r="J93" s="246"/>
      <c r="K93" s="246"/>
      <c r="L93" s="246"/>
      <c r="M93" s="246"/>
      <c r="N93" s="246"/>
      <c r="O93" s="246"/>
      <c r="P93" s="246"/>
      <c r="Q93" s="246"/>
      <c r="R93" s="246"/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46"/>
      <c r="AD93" s="246"/>
      <c r="AE93" s="246"/>
      <c r="AF93" s="246"/>
      <c r="AG93" s="246"/>
      <c r="AH93" s="246"/>
      <c r="AI93" s="246"/>
      <c r="AJ93" s="246"/>
      <c r="AK93" s="246"/>
      <c r="AL93" s="246"/>
      <c r="AM93" s="246"/>
      <c r="AN93" s="246"/>
      <c r="AO93" s="246"/>
      <c r="AP93" s="246"/>
      <c r="AQ93" s="246"/>
      <c r="AR93" s="246"/>
      <c r="AS93" s="246"/>
      <c r="AT93" s="246"/>
      <c r="AU93" s="246"/>
      <c r="AV93" s="246"/>
      <c r="AW93" s="246"/>
      <c r="AX93" s="246"/>
      <c r="AY93" s="246"/>
      <c r="AZ93" s="246"/>
      <c r="BA93" s="246"/>
      <c r="BB93" s="246"/>
      <c r="BC93" s="246"/>
      <c r="BD93" s="246"/>
      <c r="BE93" s="246"/>
      <c r="BF93" s="246"/>
      <c r="BG93" s="246"/>
      <c r="BH93" s="246"/>
      <c r="BI93" s="246"/>
      <c r="BJ93" s="246"/>
      <c r="BK93" s="246"/>
      <c r="BL93" s="246"/>
      <c r="BM93" s="246"/>
      <c r="BN93" s="246"/>
      <c r="BO93" s="246"/>
      <c r="BP93" s="246"/>
      <c r="BQ93" s="246"/>
      <c r="BR93" s="246"/>
      <c r="BS93" s="246"/>
      <c r="BT93" s="246"/>
      <c r="BU93" s="246"/>
      <c r="BV93" s="246"/>
      <c r="BW93" s="246"/>
      <c r="BX93" s="246"/>
      <c r="BY93" s="246"/>
      <c r="BZ93" s="246"/>
      <c r="CA93" s="246"/>
      <c r="CB93" s="246"/>
      <c r="CC93" s="246"/>
      <c r="CD93" s="246"/>
      <c r="CE93" s="246"/>
      <c r="CF93" s="246"/>
      <c r="CG93" s="246"/>
      <c r="CH93" s="246"/>
      <c r="CI93" s="246"/>
      <c r="CJ93" s="246"/>
      <c r="CK93" s="246"/>
      <c r="CL93" s="246"/>
      <c r="CM93" s="246"/>
      <c r="CN93" s="246"/>
      <c r="CO93" s="246"/>
      <c r="CP93" s="246"/>
      <c r="CQ93" s="246"/>
      <c r="CR93" s="246"/>
      <c r="CS93" s="246"/>
      <c r="CT93" s="246"/>
      <c r="CU93" s="246"/>
      <c r="CV93" s="246"/>
      <c r="CW93" s="246"/>
      <c r="CX93" s="246"/>
      <c r="CY93" s="246"/>
      <c r="CZ93" s="246"/>
      <c r="DA93" s="246"/>
      <c r="DB93" s="246"/>
      <c r="DC93" s="246"/>
      <c r="DD93" s="246"/>
      <c r="DE93" s="246"/>
      <c r="DF93" s="246"/>
      <c r="DG93" s="246"/>
      <c r="DH93" s="246"/>
      <c r="DI93" s="246"/>
      <c r="DJ93" s="246"/>
      <c r="DK93" s="246"/>
      <c r="DL93" s="246"/>
      <c r="DM93" s="246"/>
      <c r="DN93" s="246"/>
      <c r="DO93" s="246"/>
      <c r="DP93" s="246"/>
      <c r="DQ93" s="246"/>
      <c r="DR93" s="246"/>
      <c r="DS93" s="246"/>
      <c r="DT93" s="246"/>
      <c r="DU93" s="246"/>
      <c r="DV93" s="246"/>
      <c r="DW93" s="246"/>
      <c r="DX93" s="246"/>
      <c r="DY93" s="246"/>
      <c r="DZ93" s="246"/>
      <c r="EA93" s="246"/>
      <c r="EB93" s="246"/>
      <c r="EC93" s="246"/>
      <c r="ED93" s="246"/>
      <c r="EE93" s="246"/>
      <c r="EF93" s="246"/>
      <c r="EG93" s="246"/>
      <c r="EH93" s="246"/>
      <c r="EI93" s="246"/>
      <c r="EJ93" s="246"/>
      <c r="EK93" s="246"/>
      <c r="EL93" s="246"/>
      <c r="EM93" s="246"/>
      <c r="EN93" s="246"/>
      <c r="EO93" s="246"/>
      <c r="EP93" s="246"/>
      <c r="EQ93" s="246"/>
      <c r="ER93" s="246"/>
      <c r="ES93" s="246"/>
      <c r="ET93" s="246"/>
      <c r="EU93" s="246"/>
      <c r="EV93" s="246"/>
      <c r="EW93" s="246"/>
      <c r="EX93" s="246"/>
      <c r="EY93" s="246"/>
      <c r="EZ93" s="246"/>
      <c r="FA93" s="246"/>
      <c r="FB93" s="246"/>
      <c r="FC93" s="246"/>
      <c r="FD93" s="246"/>
      <c r="FE93" s="246"/>
      <c r="FF93" s="246"/>
      <c r="FG93" s="246"/>
      <c r="FH93" s="246"/>
      <c r="FI93" s="246"/>
      <c r="FJ93" s="246"/>
      <c r="FK93" s="246"/>
      <c r="FL93" s="246"/>
      <c r="FM93" s="246"/>
      <c r="FN93" s="246"/>
      <c r="FO93" s="246"/>
      <c r="FP93" s="246"/>
      <c r="FQ93" s="246"/>
      <c r="FR93" s="246"/>
      <c r="FS93" s="246"/>
      <c r="FT93" s="246"/>
      <c r="FU93" s="246"/>
      <c r="FV93" s="246"/>
      <c r="FW93" s="246"/>
      <c r="FX93" s="246"/>
      <c r="FY93" s="246"/>
      <c r="FZ93" s="246"/>
      <c r="GA93" s="246"/>
      <c r="GB93" s="246"/>
      <c r="GC93" s="246"/>
      <c r="GD93" s="246"/>
      <c r="GE93" s="246"/>
      <c r="GF93" s="246"/>
      <c r="GG93" s="246"/>
      <c r="GH93" s="246"/>
      <c r="GI93" s="246"/>
      <c r="GJ93" s="246"/>
      <c r="GK93" s="246"/>
      <c r="GL93" s="246"/>
      <c r="GM93" s="246"/>
      <c r="GN93" s="246"/>
      <c r="GO93" s="246"/>
      <c r="GP93" s="246"/>
      <c r="GQ93" s="246"/>
      <c r="GR93" s="246"/>
      <c r="GS93" s="246"/>
      <c r="GT93" s="246"/>
      <c r="GU93" s="246"/>
      <c r="GV93" s="246"/>
      <c r="GW93" s="246"/>
      <c r="GX93" s="246"/>
      <c r="GY93" s="246"/>
      <c r="GZ93" s="246"/>
      <c r="HA93" s="246"/>
      <c r="HB93" s="246"/>
      <c r="HC93" s="246"/>
      <c r="HD93" s="246"/>
      <c r="HE93" s="246"/>
      <c r="HF93" s="246"/>
      <c r="HG93" s="246"/>
      <c r="HH93" s="246"/>
      <c r="HI93" s="246"/>
      <c r="HJ93" s="246"/>
      <c r="HK93" s="246"/>
      <c r="HL93" s="246"/>
      <c r="HM93" s="246"/>
      <c r="HN93" s="246"/>
      <c r="HO93" s="246"/>
      <c r="HP93" s="246"/>
      <c r="HQ93" s="246"/>
      <c r="HR93" s="246"/>
      <c r="HS93" s="246"/>
      <c r="HT93" s="246"/>
      <c r="HU93" s="246"/>
      <c r="HV93" s="246"/>
      <c r="HW93" s="246"/>
      <c r="HX93" s="246"/>
      <c r="HY93" s="246"/>
      <c r="HZ93" s="246"/>
      <c r="IA93" s="246"/>
      <c r="IB93" s="246"/>
      <c r="IC93" s="246"/>
      <c r="ID93" s="246"/>
      <c r="IE93" s="246"/>
      <c r="IF93" s="246"/>
      <c r="IG93" s="246"/>
      <c r="IH93" s="246"/>
      <c r="II93" s="246"/>
      <c r="IJ93" s="246"/>
      <c r="IK93" s="246"/>
      <c r="IL93" s="246"/>
      <c r="IM93" s="246"/>
      <c r="IN93" s="246"/>
      <c r="IO93" s="246"/>
      <c r="IP93" s="246"/>
      <c r="IQ93" s="246"/>
      <c r="IR93" s="246"/>
      <c r="IS93" s="246"/>
      <c r="IT93" s="246"/>
      <c r="IU93" s="246"/>
    </row>
  </sheetData>
  <mergeCells count="26">
    <mergeCell ref="A86:H86"/>
    <mergeCell ref="A88:H88"/>
    <mergeCell ref="A62:H62"/>
    <mergeCell ref="A64:H64"/>
    <mergeCell ref="A70:H70"/>
    <mergeCell ref="A72:H72"/>
    <mergeCell ref="A78:H78"/>
    <mergeCell ref="A80:H80"/>
    <mergeCell ref="A41:H41"/>
    <mergeCell ref="A46:H46"/>
    <mergeCell ref="A47:H47"/>
    <mergeCell ref="A49:H49"/>
    <mergeCell ref="A55:H55"/>
    <mergeCell ref="A57:H57"/>
    <mergeCell ref="A18:H18"/>
    <mergeCell ref="A24:H24"/>
    <mergeCell ref="A26:H26"/>
    <mergeCell ref="A32:H32"/>
    <mergeCell ref="A34:H34"/>
    <mergeCell ref="A39:H39"/>
    <mergeCell ref="A1:H1"/>
    <mergeCell ref="A2:H2"/>
    <mergeCell ref="A4:H4"/>
    <mergeCell ref="A9:H9"/>
    <mergeCell ref="A11:H11"/>
    <mergeCell ref="A16:H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96"/>
  <sheetViews>
    <sheetView zoomScale="120" zoomScaleNormal="120" workbookViewId="0">
      <selection sqref="A1:H219"/>
    </sheetView>
  </sheetViews>
  <sheetFormatPr defaultRowHeight="10.199999999999999" x14ac:dyDescent="0.2"/>
  <cols>
    <col min="1" max="1" width="35" style="2" customWidth="1"/>
    <col min="2" max="2" width="7.6640625" style="2" customWidth="1"/>
    <col min="3" max="3" width="8" style="2" customWidth="1"/>
    <col min="4" max="4" width="8.109375" style="2" customWidth="1"/>
    <col min="5" max="5" width="9.44140625" style="2" customWidth="1"/>
    <col min="6" max="11" width="7.6640625" style="2" customWidth="1"/>
    <col min="12" max="12" width="8.44140625" style="2" customWidth="1"/>
    <col min="13" max="13" width="17.33203125" style="2" customWidth="1"/>
    <col min="14" max="256" width="8.88671875" style="2"/>
    <col min="257" max="257" width="35" style="2" customWidth="1"/>
    <col min="258" max="258" width="7.6640625" style="2" customWidth="1"/>
    <col min="259" max="259" width="8" style="2" customWidth="1"/>
    <col min="260" max="260" width="8.109375" style="2" customWidth="1"/>
    <col min="261" max="261" width="9.44140625" style="2" customWidth="1"/>
    <col min="262" max="267" width="7.6640625" style="2" customWidth="1"/>
    <col min="268" max="268" width="8.44140625" style="2" customWidth="1"/>
    <col min="269" max="269" width="17.33203125" style="2" customWidth="1"/>
    <col min="270" max="512" width="8.88671875" style="2"/>
    <col min="513" max="513" width="35" style="2" customWidth="1"/>
    <col min="514" max="514" width="7.6640625" style="2" customWidth="1"/>
    <col min="515" max="515" width="8" style="2" customWidth="1"/>
    <col min="516" max="516" width="8.109375" style="2" customWidth="1"/>
    <col min="517" max="517" width="9.44140625" style="2" customWidth="1"/>
    <col min="518" max="523" width="7.6640625" style="2" customWidth="1"/>
    <col min="524" max="524" width="8.44140625" style="2" customWidth="1"/>
    <col min="525" max="525" width="17.33203125" style="2" customWidth="1"/>
    <col min="526" max="768" width="8.88671875" style="2"/>
    <col min="769" max="769" width="35" style="2" customWidth="1"/>
    <col min="770" max="770" width="7.6640625" style="2" customWidth="1"/>
    <col min="771" max="771" width="8" style="2" customWidth="1"/>
    <col min="772" max="772" width="8.109375" style="2" customWidth="1"/>
    <col min="773" max="773" width="9.44140625" style="2" customWidth="1"/>
    <col min="774" max="779" width="7.6640625" style="2" customWidth="1"/>
    <col min="780" max="780" width="8.44140625" style="2" customWidth="1"/>
    <col min="781" max="781" width="17.33203125" style="2" customWidth="1"/>
    <col min="782" max="1024" width="8.88671875" style="2"/>
    <col min="1025" max="1025" width="35" style="2" customWidth="1"/>
    <col min="1026" max="1026" width="7.6640625" style="2" customWidth="1"/>
    <col min="1027" max="1027" width="8" style="2" customWidth="1"/>
    <col min="1028" max="1028" width="8.109375" style="2" customWidth="1"/>
    <col min="1029" max="1029" width="9.44140625" style="2" customWidth="1"/>
    <col min="1030" max="1035" width="7.6640625" style="2" customWidth="1"/>
    <col min="1036" max="1036" width="8.44140625" style="2" customWidth="1"/>
    <col min="1037" max="1037" width="17.33203125" style="2" customWidth="1"/>
    <col min="1038" max="1280" width="8.88671875" style="2"/>
    <col min="1281" max="1281" width="35" style="2" customWidth="1"/>
    <col min="1282" max="1282" width="7.6640625" style="2" customWidth="1"/>
    <col min="1283" max="1283" width="8" style="2" customWidth="1"/>
    <col min="1284" max="1284" width="8.109375" style="2" customWidth="1"/>
    <col min="1285" max="1285" width="9.44140625" style="2" customWidth="1"/>
    <col min="1286" max="1291" width="7.6640625" style="2" customWidth="1"/>
    <col min="1292" max="1292" width="8.44140625" style="2" customWidth="1"/>
    <col min="1293" max="1293" width="17.33203125" style="2" customWidth="1"/>
    <col min="1294" max="1536" width="8.88671875" style="2"/>
    <col min="1537" max="1537" width="35" style="2" customWidth="1"/>
    <col min="1538" max="1538" width="7.6640625" style="2" customWidth="1"/>
    <col min="1539" max="1539" width="8" style="2" customWidth="1"/>
    <col min="1540" max="1540" width="8.109375" style="2" customWidth="1"/>
    <col min="1541" max="1541" width="9.44140625" style="2" customWidth="1"/>
    <col min="1542" max="1547" width="7.6640625" style="2" customWidth="1"/>
    <col min="1548" max="1548" width="8.44140625" style="2" customWidth="1"/>
    <col min="1549" max="1549" width="17.33203125" style="2" customWidth="1"/>
    <col min="1550" max="1792" width="8.88671875" style="2"/>
    <col min="1793" max="1793" width="35" style="2" customWidth="1"/>
    <col min="1794" max="1794" width="7.6640625" style="2" customWidth="1"/>
    <col min="1795" max="1795" width="8" style="2" customWidth="1"/>
    <col min="1796" max="1796" width="8.109375" style="2" customWidth="1"/>
    <col min="1797" max="1797" width="9.44140625" style="2" customWidth="1"/>
    <col min="1798" max="1803" width="7.6640625" style="2" customWidth="1"/>
    <col min="1804" max="1804" width="8.44140625" style="2" customWidth="1"/>
    <col min="1805" max="1805" width="17.33203125" style="2" customWidth="1"/>
    <col min="1806" max="2048" width="8.88671875" style="2"/>
    <col min="2049" max="2049" width="35" style="2" customWidth="1"/>
    <col min="2050" max="2050" width="7.6640625" style="2" customWidth="1"/>
    <col min="2051" max="2051" width="8" style="2" customWidth="1"/>
    <col min="2052" max="2052" width="8.109375" style="2" customWidth="1"/>
    <col min="2053" max="2053" width="9.44140625" style="2" customWidth="1"/>
    <col min="2054" max="2059" width="7.6640625" style="2" customWidth="1"/>
    <col min="2060" max="2060" width="8.44140625" style="2" customWidth="1"/>
    <col min="2061" max="2061" width="17.33203125" style="2" customWidth="1"/>
    <col min="2062" max="2304" width="8.88671875" style="2"/>
    <col min="2305" max="2305" width="35" style="2" customWidth="1"/>
    <col min="2306" max="2306" width="7.6640625" style="2" customWidth="1"/>
    <col min="2307" max="2307" width="8" style="2" customWidth="1"/>
    <col min="2308" max="2308" width="8.109375" style="2" customWidth="1"/>
    <col min="2309" max="2309" width="9.44140625" style="2" customWidth="1"/>
    <col min="2310" max="2315" width="7.6640625" style="2" customWidth="1"/>
    <col min="2316" max="2316" width="8.44140625" style="2" customWidth="1"/>
    <col min="2317" max="2317" width="17.33203125" style="2" customWidth="1"/>
    <col min="2318" max="2560" width="8.88671875" style="2"/>
    <col min="2561" max="2561" width="35" style="2" customWidth="1"/>
    <col min="2562" max="2562" width="7.6640625" style="2" customWidth="1"/>
    <col min="2563" max="2563" width="8" style="2" customWidth="1"/>
    <col min="2564" max="2564" width="8.109375" style="2" customWidth="1"/>
    <col min="2565" max="2565" width="9.44140625" style="2" customWidth="1"/>
    <col min="2566" max="2571" width="7.6640625" style="2" customWidth="1"/>
    <col min="2572" max="2572" width="8.44140625" style="2" customWidth="1"/>
    <col min="2573" max="2573" width="17.33203125" style="2" customWidth="1"/>
    <col min="2574" max="2816" width="8.88671875" style="2"/>
    <col min="2817" max="2817" width="35" style="2" customWidth="1"/>
    <col min="2818" max="2818" width="7.6640625" style="2" customWidth="1"/>
    <col min="2819" max="2819" width="8" style="2" customWidth="1"/>
    <col min="2820" max="2820" width="8.109375" style="2" customWidth="1"/>
    <col min="2821" max="2821" width="9.44140625" style="2" customWidth="1"/>
    <col min="2822" max="2827" width="7.6640625" style="2" customWidth="1"/>
    <col min="2828" max="2828" width="8.44140625" style="2" customWidth="1"/>
    <col min="2829" max="2829" width="17.33203125" style="2" customWidth="1"/>
    <col min="2830" max="3072" width="8.88671875" style="2"/>
    <col min="3073" max="3073" width="35" style="2" customWidth="1"/>
    <col min="3074" max="3074" width="7.6640625" style="2" customWidth="1"/>
    <col min="3075" max="3075" width="8" style="2" customWidth="1"/>
    <col min="3076" max="3076" width="8.109375" style="2" customWidth="1"/>
    <col min="3077" max="3077" width="9.44140625" style="2" customWidth="1"/>
    <col min="3078" max="3083" width="7.6640625" style="2" customWidth="1"/>
    <col min="3084" max="3084" width="8.44140625" style="2" customWidth="1"/>
    <col min="3085" max="3085" width="17.33203125" style="2" customWidth="1"/>
    <col min="3086" max="3328" width="8.88671875" style="2"/>
    <col min="3329" max="3329" width="35" style="2" customWidth="1"/>
    <col min="3330" max="3330" width="7.6640625" style="2" customWidth="1"/>
    <col min="3331" max="3331" width="8" style="2" customWidth="1"/>
    <col min="3332" max="3332" width="8.109375" style="2" customWidth="1"/>
    <col min="3333" max="3333" width="9.44140625" style="2" customWidth="1"/>
    <col min="3334" max="3339" width="7.6640625" style="2" customWidth="1"/>
    <col min="3340" max="3340" width="8.44140625" style="2" customWidth="1"/>
    <col min="3341" max="3341" width="17.33203125" style="2" customWidth="1"/>
    <col min="3342" max="3584" width="8.88671875" style="2"/>
    <col min="3585" max="3585" width="35" style="2" customWidth="1"/>
    <col min="3586" max="3586" width="7.6640625" style="2" customWidth="1"/>
    <col min="3587" max="3587" width="8" style="2" customWidth="1"/>
    <col min="3588" max="3588" width="8.109375" style="2" customWidth="1"/>
    <col min="3589" max="3589" width="9.44140625" style="2" customWidth="1"/>
    <col min="3590" max="3595" width="7.6640625" style="2" customWidth="1"/>
    <col min="3596" max="3596" width="8.44140625" style="2" customWidth="1"/>
    <col min="3597" max="3597" width="17.33203125" style="2" customWidth="1"/>
    <col min="3598" max="3840" width="8.88671875" style="2"/>
    <col min="3841" max="3841" width="35" style="2" customWidth="1"/>
    <col min="3842" max="3842" width="7.6640625" style="2" customWidth="1"/>
    <col min="3843" max="3843" width="8" style="2" customWidth="1"/>
    <col min="3844" max="3844" width="8.109375" style="2" customWidth="1"/>
    <col min="3845" max="3845" width="9.44140625" style="2" customWidth="1"/>
    <col min="3846" max="3851" width="7.6640625" style="2" customWidth="1"/>
    <col min="3852" max="3852" width="8.44140625" style="2" customWidth="1"/>
    <col min="3853" max="3853" width="17.33203125" style="2" customWidth="1"/>
    <col min="3854" max="4096" width="8.88671875" style="2"/>
    <col min="4097" max="4097" width="35" style="2" customWidth="1"/>
    <col min="4098" max="4098" width="7.6640625" style="2" customWidth="1"/>
    <col min="4099" max="4099" width="8" style="2" customWidth="1"/>
    <col min="4100" max="4100" width="8.109375" style="2" customWidth="1"/>
    <col min="4101" max="4101" width="9.44140625" style="2" customWidth="1"/>
    <col min="4102" max="4107" width="7.6640625" style="2" customWidth="1"/>
    <col min="4108" max="4108" width="8.44140625" style="2" customWidth="1"/>
    <col min="4109" max="4109" width="17.33203125" style="2" customWidth="1"/>
    <col min="4110" max="4352" width="8.88671875" style="2"/>
    <col min="4353" max="4353" width="35" style="2" customWidth="1"/>
    <col min="4354" max="4354" width="7.6640625" style="2" customWidth="1"/>
    <col min="4355" max="4355" width="8" style="2" customWidth="1"/>
    <col min="4356" max="4356" width="8.109375" style="2" customWidth="1"/>
    <col min="4357" max="4357" width="9.44140625" style="2" customWidth="1"/>
    <col min="4358" max="4363" width="7.6640625" style="2" customWidth="1"/>
    <col min="4364" max="4364" width="8.44140625" style="2" customWidth="1"/>
    <col min="4365" max="4365" width="17.33203125" style="2" customWidth="1"/>
    <col min="4366" max="4608" width="8.88671875" style="2"/>
    <col min="4609" max="4609" width="35" style="2" customWidth="1"/>
    <col min="4610" max="4610" width="7.6640625" style="2" customWidth="1"/>
    <col min="4611" max="4611" width="8" style="2" customWidth="1"/>
    <col min="4612" max="4612" width="8.109375" style="2" customWidth="1"/>
    <col min="4613" max="4613" width="9.44140625" style="2" customWidth="1"/>
    <col min="4614" max="4619" width="7.6640625" style="2" customWidth="1"/>
    <col min="4620" max="4620" width="8.44140625" style="2" customWidth="1"/>
    <col min="4621" max="4621" width="17.33203125" style="2" customWidth="1"/>
    <col min="4622" max="4864" width="8.88671875" style="2"/>
    <col min="4865" max="4865" width="35" style="2" customWidth="1"/>
    <col min="4866" max="4866" width="7.6640625" style="2" customWidth="1"/>
    <col min="4867" max="4867" width="8" style="2" customWidth="1"/>
    <col min="4868" max="4868" width="8.109375" style="2" customWidth="1"/>
    <col min="4869" max="4869" width="9.44140625" style="2" customWidth="1"/>
    <col min="4870" max="4875" width="7.6640625" style="2" customWidth="1"/>
    <col min="4876" max="4876" width="8.44140625" style="2" customWidth="1"/>
    <col min="4877" max="4877" width="17.33203125" style="2" customWidth="1"/>
    <col min="4878" max="5120" width="8.88671875" style="2"/>
    <col min="5121" max="5121" width="35" style="2" customWidth="1"/>
    <col min="5122" max="5122" width="7.6640625" style="2" customWidth="1"/>
    <col min="5123" max="5123" width="8" style="2" customWidth="1"/>
    <col min="5124" max="5124" width="8.109375" style="2" customWidth="1"/>
    <col min="5125" max="5125" width="9.44140625" style="2" customWidth="1"/>
    <col min="5126" max="5131" width="7.6640625" style="2" customWidth="1"/>
    <col min="5132" max="5132" width="8.44140625" style="2" customWidth="1"/>
    <col min="5133" max="5133" width="17.33203125" style="2" customWidth="1"/>
    <col min="5134" max="5376" width="8.88671875" style="2"/>
    <col min="5377" max="5377" width="35" style="2" customWidth="1"/>
    <col min="5378" max="5378" width="7.6640625" style="2" customWidth="1"/>
    <col min="5379" max="5379" width="8" style="2" customWidth="1"/>
    <col min="5380" max="5380" width="8.109375" style="2" customWidth="1"/>
    <col min="5381" max="5381" width="9.44140625" style="2" customWidth="1"/>
    <col min="5382" max="5387" width="7.6640625" style="2" customWidth="1"/>
    <col min="5388" max="5388" width="8.44140625" style="2" customWidth="1"/>
    <col min="5389" max="5389" width="17.33203125" style="2" customWidth="1"/>
    <col min="5390" max="5632" width="8.88671875" style="2"/>
    <col min="5633" max="5633" width="35" style="2" customWidth="1"/>
    <col min="5634" max="5634" width="7.6640625" style="2" customWidth="1"/>
    <col min="5635" max="5635" width="8" style="2" customWidth="1"/>
    <col min="5636" max="5636" width="8.109375" style="2" customWidth="1"/>
    <col min="5637" max="5637" width="9.44140625" style="2" customWidth="1"/>
    <col min="5638" max="5643" width="7.6640625" style="2" customWidth="1"/>
    <col min="5644" max="5644" width="8.44140625" style="2" customWidth="1"/>
    <col min="5645" max="5645" width="17.33203125" style="2" customWidth="1"/>
    <col min="5646" max="5888" width="8.88671875" style="2"/>
    <col min="5889" max="5889" width="35" style="2" customWidth="1"/>
    <col min="5890" max="5890" width="7.6640625" style="2" customWidth="1"/>
    <col min="5891" max="5891" width="8" style="2" customWidth="1"/>
    <col min="5892" max="5892" width="8.109375" style="2" customWidth="1"/>
    <col min="5893" max="5893" width="9.44140625" style="2" customWidth="1"/>
    <col min="5894" max="5899" width="7.6640625" style="2" customWidth="1"/>
    <col min="5900" max="5900" width="8.44140625" style="2" customWidth="1"/>
    <col min="5901" max="5901" width="17.33203125" style="2" customWidth="1"/>
    <col min="5902" max="6144" width="8.88671875" style="2"/>
    <col min="6145" max="6145" width="35" style="2" customWidth="1"/>
    <col min="6146" max="6146" width="7.6640625" style="2" customWidth="1"/>
    <col min="6147" max="6147" width="8" style="2" customWidth="1"/>
    <col min="6148" max="6148" width="8.109375" style="2" customWidth="1"/>
    <col min="6149" max="6149" width="9.44140625" style="2" customWidth="1"/>
    <col min="6150" max="6155" width="7.6640625" style="2" customWidth="1"/>
    <col min="6156" max="6156" width="8.44140625" style="2" customWidth="1"/>
    <col min="6157" max="6157" width="17.33203125" style="2" customWidth="1"/>
    <col min="6158" max="6400" width="8.88671875" style="2"/>
    <col min="6401" max="6401" width="35" style="2" customWidth="1"/>
    <col min="6402" max="6402" width="7.6640625" style="2" customWidth="1"/>
    <col min="6403" max="6403" width="8" style="2" customWidth="1"/>
    <col min="6404" max="6404" width="8.109375" style="2" customWidth="1"/>
    <col min="6405" max="6405" width="9.44140625" style="2" customWidth="1"/>
    <col min="6406" max="6411" width="7.6640625" style="2" customWidth="1"/>
    <col min="6412" max="6412" width="8.44140625" style="2" customWidth="1"/>
    <col min="6413" max="6413" width="17.33203125" style="2" customWidth="1"/>
    <col min="6414" max="6656" width="8.88671875" style="2"/>
    <col min="6657" max="6657" width="35" style="2" customWidth="1"/>
    <col min="6658" max="6658" width="7.6640625" style="2" customWidth="1"/>
    <col min="6659" max="6659" width="8" style="2" customWidth="1"/>
    <col min="6660" max="6660" width="8.109375" style="2" customWidth="1"/>
    <col min="6661" max="6661" width="9.44140625" style="2" customWidth="1"/>
    <col min="6662" max="6667" width="7.6640625" style="2" customWidth="1"/>
    <col min="6668" max="6668" width="8.44140625" style="2" customWidth="1"/>
    <col min="6669" max="6669" width="17.33203125" style="2" customWidth="1"/>
    <col min="6670" max="6912" width="8.88671875" style="2"/>
    <col min="6913" max="6913" width="35" style="2" customWidth="1"/>
    <col min="6914" max="6914" width="7.6640625" style="2" customWidth="1"/>
    <col min="6915" max="6915" width="8" style="2" customWidth="1"/>
    <col min="6916" max="6916" width="8.109375" style="2" customWidth="1"/>
    <col min="6917" max="6917" width="9.44140625" style="2" customWidth="1"/>
    <col min="6918" max="6923" width="7.6640625" style="2" customWidth="1"/>
    <col min="6924" max="6924" width="8.44140625" style="2" customWidth="1"/>
    <col min="6925" max="6925" width="17.33203125" style="2" customWidth="1"/>
    <col min="6926" max="7168" width="8.88671875" style="2"/>
    <col min="7169" max="7169" width="35" style="2" customWidth="1"/>
    <col min="7170" max="7170" width="7.6640625" style="2" customWidth="1"/>
    <col min="7171" max="7171" width="8" style="2" customWidth="1"/>
    <col min="7172" max="7172" width="8.109375" style="2" customWidth="1"/>
    <col min="7173" max="7173" width="9.44140625" style="2" customWidth="1"/>
    <col min="7174" max="7179" width="7.6640625" style="2" customWidth="1"/>
    <col min="7180" max="7180" width="8.44140625" style="2" customWidth="1"/>
    <col min="7181" max="7181" width="17.33203125" style="2" customWidth="1"/>
    <col min="7182" max="7424" width="8.88671875" style="2"/>
    <col min="7425" max="7425" width="35" style="2" customWidth="1"/>
    <col min="7426" max="7426" width="7.6640625" style="2" customWidth="1"/>
    <col min="7427" max="7427" width="8" style="2" customWidth="1"/>
    <col min="7428" max="7428" width="8.109375" style="2" customWidth="1"/>
    <col min="7429" max="7429" width="9.44140625" style="2" customWidth="1"/>
    <col min="7430" max="7435" width="7.6640625" style="2" customWidth="1"/>
    <col min="7436" max="7436" width="8.44140625" style="2" customWidth="1"/>
    <col min="7437" max="7437" width="17.33203125" style="2" customWidth="1"/>
    <col min="7438" max="7680" width="8.88671875" style="2"/>
    <col min="7681" max="7681" width="35" style="2" customWidth="1"/>
    <col min="7682" max="7682" width="7.6640625" style="2" customWidth="1"/>
    <col min="7683" max="7683" width="8" style="2" customWidth="1"/>
    <col min="7684" max="7684" width="8.109375" style="2" customWidth="1"/>
    <col min="7685" max="7685" width="9.44140625" style="2" customWidth="1"/>
    <col min="7686" max="7691" width="7.6640625" style="2" customWidth="1"/>
    <col min="7692" max="7692" width="8.44140625" style="2" customWidth="1"/>
    <col min="7693" max="7693" width="17.33203125" style="2" customWidth="1"/>
    <col min="7694" max="7936" width="8.88671875" style="2"/>
    <col min="7937" max="7937" width="35" style="2" customWidth="1"/>
    <col min="7938" max="7938" width="7.6640625" style="2" customWidth="1"/>
    <col min="7939" max="7939" width="8" style="2" customWidth="1"/>
    <col min="7940" max="7940" width="8.109375" style="2" customWidth="1"/>
    <col min="7941" max="7941" width="9.44140625" style="2" customWidth="1"/>
    <col min="7942" max="7947" width="7.6640625" style="2" customWidth="1"/>
    <col min="7948" max="7948" width="8.44140625" style="2" customWidth="1"/>
    <col min="7949" max="7949" width="17.33203125" style="2" customWidth="1"/>
    <col min="7950" max="8192" width="8.88671875" style="2"/>
    <col min="8193" max="8193" width="35" style="2" customWidth="1"/>
    <col min="8194" max="8194" width="7.6640625" style="2" customWidth="1"/>
    <col min="8195" max="8195" width="8" style="2" customWidth="1"/>
    <col min="8196" max="8196" width="8.109375" style="2" customWidth="1"/>
    <col min="8197" max="8197" width="9.44140625" style="2" customWidth="1"/>
    <col min="8198" max="8203" width="7.6640625" style="2" customWidth="1"/>
    <col min="8204" max="8204" width="8.44140625" style="2" customWidth="1"/>
    <col min="8205" max="8205" width="17.33203125" style="2" customWidth="1"/>
    <col min="8206" max="8448" width="8.88671875" style="2"/>
    <col min="8449" max="8449" width="35" style="2" customWidth="1"/>
    <col min="8450" max="8450" width="7.6640625" style="2" customWidth="1"/>
    <col min="8451" max="8451" width="8" style="2" customWidth="1"/>
    <col min="8452" max="8452" width="8.109375" style="2" customWidth="1"/>
    <col min="8453" max="8453" width="9.44140625" style="2" customWidth="1"/>
    <col min="8454" max="8459" width="7.6640625" style="2" customWidth="1"/>
    <col min="8460" max="8460" width="8.44140625" style="2" customWidth="1"/>
    <col min="8461" max="8461" width="17.33203125" style="2" customWidth="1"/>
    <col min="8462" max="8704" width="8.88671875" style="2"/>
    <col min="8705" max="8705" width="35" style="2" customWidth="1"/>
    <col min="8706" max="8706" width="7.6640625" style="2" customWidth="1"/>
    <col min="8707" max="8707" width="8" style="2" customWidth="1"/>
    <col min="8708" max="8708" width="8.109375" style="2" customWidth="1"/>
    <col min="8709" max="8709" width="9.44140625" style="2" customWidth="1"/>
    <col min="8710" max="8715" width="7.6640625" style="2" customWidth="1"/>
    <col min="8716" max="8716" width="8.44140625" style="2" customWidth="1"/>
    <col min="8717" max="8717" width="17.33203125" style="2" customWidth="1"/>
    <col min="8718" max="8960" width="8.88671875" style="2"/>
    <col min="8961" max="8961" width="35" style="2" customWidth="1"/>
    <col min="8962" max="8962" width="7.6640625" style="2" customWidth="1"/>
    <col min="8963" max="8963" width="8" style="2" customWidth="1"/>
    <col min="8964" max="8964" width="8.109375" style="2" customWidth="1"/>
    <col min="8965" max="8965" width="9.44140625" style="2" customWidth="1"/>
    <col min="8966" max="8971" width="7.6640625" style="2" customWidth="1"/>
    <col min="8972" max="8972" width="8.44140625" style="2" customWidth="1"/>
    <col min="8973" max="8973" width="17.33203125" style="2" customWidth="1"/>
    <col min="8974" max="9216" width="8.88671875" style="2"/>
    <col min="9217" max="9217" width="35" style="2" customWidth="1"/>
    <col min="9218" max="9218" width="7.6640625" style="2" customWidth="1"/>
    <col min="9219" max="9219" width="8" style="2" customWidth="1"/>
    <col min="9220" max="9220" width="8.109375" style="2" customWidth="1"/>
    <col min="9221" max="9221" width="9.44140625" style="2" customWidth="1"/>
    <col min="9222" max="9227" width="7.6640625" style="2" customWidth="1"/>
    <col min="9228" max="9228" width="8.44140625" style="2" customWidth="1"/>
    <col min="9229" max="9229" width="17.33203125" style="2" customWidth="1"/>
    <col min="9230" max="9472" width="8.88671875" style="2"/>
    <col min="9473" max="9473" width="35" style="2" customWidth="1"/>
    <col min="9474" max="9474" width="7.6640625" style="2" customWidth="1"/>
    <col min="9475" max="9475" width="8" style="2" customWidth="1"/>
    <col min="9476" max="9476" width="8.109375" style="2" customWidth="1"/>
    <col min="9477" max="9477" width="9.44140625" style="2" customWidth="1"/>
    <col min="9478" max="9483" width="7.6640625" style="2" customWidth="1"/>
    <col min="9484" max="9484" width="8.44140625" style="2" customWidth="1"/>
    <col min="9485" max="9485" width="17.33203125" style="2" customWidth="1"/>
    <col min="9486" max="9728" width="8.88671875" style="2"/>
    <col min="9729" max="9729" width="35" style="2" customWidth="1"/>
    <col min="9730" max="9730" width="7.6640625" style="2" customWidth="1"/>
    <col min="9731" max="9731" width="8" style="2" customWidth="1"/>
    <col min="9732" max="9732" width="8.109375" style="2" customWidth="1"/>
    <col min="9733" max="9733" width="9.44140625" style="2" customWidth="1"/>
    <col min="9734" max="9739" width="7.6640625" style="2" customWidth="1"/>
    <col min="9740" max="9740" width="8.44140625" style="2" customWidth="1"/>
    <col min="9741" max="9741" width="17.33203125" style="2" customWidth="1"/>
    <col min="9742" max="9984" width="8.88671875" style="2"/>
    <col min="9985" max="9985" width="35" style="2" customWidth="1"/>
    <col min="9986" max="9986" width="7.6640625" style="2" customWidth="1"/>
    <col min="9987" max="9987" width="8" style="2" customWidth="1"/>
    <col min="9988" max="9988" width="8.109375" style="2" customWidth="1"/>
    <col min="9989" max="9989" width="9.44140625" style="2" customWidth="1"/>
    <col min="9990" max="9995" width="7.6640625" style="2" customWidth="1"/>
    <col min="9996" max="9996" width="8.44140625" style="2" customWidth="1"/>
    <col min="9997" max="9997" width="17.33203125" style="2" customWidth="1"/>
    <col min="9998" max="10240" width="8.88671875" style="2"/>
    <col min="10241" max="10241" width="35" style="2" customWidth="1"/>
    <col min="10242" max="10242" width="7.6640625" style="2" customWidth="1"/>
    <col min="10243" max="10243" width="8" style="2" customWidth="1"/>
    <col min="10244" max="10244" width="8.109375" style="2" customWidth="1"/>
    <col min="10245" max="10245" width="9.44140625" style="2" customWidth="1"/>
    <col min="10246" max="10251" width="7.6640625" style="2" customWidth="1"/>
    <col min="10252" max="10252" width="8.44140625" style="2" customWidth="1"/>
    <col min="10253" max="10253" width="17.33203125" style="2" customWidth="1"/>
    <col min="10254" max="10496" width="8.88671875" style="2"/>
    <col min="10497" max="10497" width="35" style="2" customWidth="1"/>
    <col min="10498" max="10498" width="7.6640625" style="2" customWidth="1"/>
    <col min="10499" max="10499" width="8" style="2" customWidth="1"/>
    <col min="10500" max="10500" width="8.109375" style="2" customWidth="1"/>
    <col min="10501" max="10501" width="9.44140625" style="2" customWidth="1"/>
    <col min="10502" max="10507" width="7.6640625" style="2" customWidth="1"/>
    <col min="10508" max="10508" width="8.44140625" style="2" customWidth="1"/>
    <col min="10509" max="10509" width="17.33203125" style="2" customWidth="1"/>
    <col min="10510" max="10752" width="8.88671875" style="2"/>
    <col min="10753" max="10753" width="35" style="2" customWidth="1"/>
    <col min="10754" max="10754" width="7.6640625" style="2" customWidth="1"/>
    <col min="10755" max="10755" width="8" style="2" customWidth="1"/>
    <col min="10756" max="10756" width="8.109375" style="2" customWidth="1"/>
    <col min="10757" max="10757" width="9.44140625" style="2" customWidth="1"/>
    <col min="10758" max="10763" width="7.6640625" style="2" customWidth="1"/>
    <col min="10764" max="10764" width="8.44140625" style="2" customWidth="1"/>
    <col min="10765" max="10765" width="17.33203125" style="2" customWidth="1"/>
    <col min="10766" max="11008" width="8.88671875" style="2"/>
    <col min="11009" max="11009" width="35" style="2" customWidth="1"/>
    <col min="11010" max="11010" width="7.6640625" style="2" customWidth="1"/>
    <col min="11011" max="11011" width="8" style="2" customWidth="1"/>
    <col min="11012" max="11012" width="8.109375" style="2" customWidth="1"/>
    <col min="11013" max="11013" width="9.44140625" style="2" customWidth="1"/>
    <col min="11014" max="11019" width="7.6640625" style="2" customWidth="1"/>
    <col min="11020" max="11020" width="8.44140625" style="2" customWidth="1"/>
    <col min="11021" max="11021" width="17.33203125" style="2" customWidth="1"/>
    <col min="11022" max="11264" width="8.88671875" style="2"/>
    <col min="11265" max="11265" width="35" style="2" customWidth="1"/>
    <col min="11266" max="11266" width="7.6640625" style="2" customWidth="1"/>
    <col min="11267" max="11267" width="8" style="2" customWidth="1"/>
    <col min="11268" max="11268" width="8.109375" style="2" customWidth="1"/>
    <col min="11269" max="11269" width="9.44140625" style="2" customWidth="1"/>
    <col min="11270" max="11275" width="7.6640625" style="2" customWidth="1"/>
    <col min="11276" max="11276" width="8.44140625" style="2" customWidth="1"/>
    <col min="11277" max="11277" width="17.33203125" style="2" customWidth="1"/>
    <col min="11278" max="11520" width="8.88671875" style="2"/>
    <col min="11521" max="11521" width="35" style="2" customWidth="1"/>
    <col min="11522" max="11522" width="7.6640625" style="2" customWidth="1"/>
    <col min="11523" max="11523" width="8" style="2" customWidth="1"/>
    <col min="11524" max="11524" width="8.109375" style="2" customWidth="1"/>
    <col min="11525" max="11525" width="9.44140625" style="2" customWidth="1"/>
    <col min="11526" max="11531" width="7.6640625" style="2" customWidth="1"/>
    <col min="11532" max="11532" width="8.44140625" style="2" customWidth="1"/>
    <col min="11533" max="11533" width="17.33203125" style="2" customWidth="1"/>
    <col min="11534" max="11776" width="8.88671875" style="2"/>
    <col min="11777" max="11777" width="35" style="2" customWidth="1"/>
    <col min="11778" max="11778" width="7.6640625" style="2" customWidth="1"/>
    <col min="11779" max="11779" width="8" style="2" customWidth="1"/>
    <col min="11780" max="11780" width="8.109375" style="2" customWidth="1"/>
    <col min="11781" max="11781" width="9.44140625" style="2" customWidth="1"/>
    <col min="11782" max="11787" width="7.6640625" style="2" customWidth="1"/>
    <col min="11788" max="11788" width="8.44140625" style="2" customWidth="1"/>
    <col min="11789" max="11789" width="17.33203125" style="2" customWidth="1"/>
    <col min="11790" max="12032" width="8.88671875" style="2"/>
    <col min="12033" max="12033" width="35" style="2" customWidth="1"/>
    <col min="12034" max="12034" width="7.6640625" style="2" customWidth="1"/>
    <col min="12035" max="12035" width="8" style="2" customWidth="1"/>
    <col min="12036" max="12036" width="8.109375" style="2" customWidth="1"/>
    <col min="12037" max="12037" width="9.44140625" style="2" customWidth="1"/>
    <col min="12038" max="12043" width="7.6640625" style="2" customWidth="1"/>
    <col min="12044" max="12044" width="8.44140625" style="2" customWidth="1"/>
    <col min="12045" max="12045" width="17.33203125" style="2" customWidth="1"/>
    <col min="12046" max="12288" width="8.88671875" style="2"/>
    <col min="12289" max="12289" width="35" style="2" customWidth="1"/>
    <col min="12290" max="12290" width="7.6640625" style="2" customWidth="1"/>
    <col min="12291" max="12291" width="8" style="2" customWidth="1"/>
    <col min="12292" max="12292" width="8.109375" style="2" customWidth="1"/>
    <col min="12293" max="12293" width="9.44140625" style="2" customWidth="1"/>
    <col min="12294" max="12299" width="7.6640625" style="2" customWidth="1"/>
    <col min="12300" max="12300" width="8.44140625" style="2" customWidth="1"/>
    <col min="12301" max="12301" width="17.33203125" style="2" customWidth="1"/>
    <col min="12302" max="12544" width="8.88671875" style="2"/>
    <col min="12545" max="12545" width="35" style="2" customWidth="1"/>
    <col min="12546" max="12546" width="7.6640625" style="2" customWidth="1"/>
    <col min="12547" max="12547" width="8" style="2" customWidth="1"/>
    <col min="12548" max="12548" width="8.109375" style="2" customWidth="1"/>
    <col min="12549" max="12549" width="9.44140625" style="2" customWidth="1"/>
    <col min="12550" max="12555" width="7.6640625" style="2" customWidth="1"/>
    <col min="12556" max="12556" width="8.44140625" style="2" customWidth="1"/>
    <col min="12557" max="12557" width="17.33203125" style="2" customWidth="1"/>
    <col min="12558" max="12800" width="8.88671875" style="2"/>
    <col min="12801" max="12801" width="35" style="2" customWidth="1"/>
    <col min="12802" max="12802" width="7.6640625" style="2" customWidth="1"/>
    <col min="12803" max="12803" width="8" style="2" customWidth="1"/>
    <col min="12804" max="12804" width="8.109375" style="2" customWidth="1"/>
    <col min="12805" max="12805" width="9.44140625" style="2" customWidth="1"/>
    <col min="12806" max="12811" width="7.6640625" style="2" customWidth="1"/>
    <col min="12812" max="12812" width="8.44140625" style="2" customWidth="1"/>
    <col min="12813" max="12813" width="17.33203125" style="2" customWidth="1"/>
    <col min="12814" max="13056" width="8.88671875" style="2"/>
    <col min="13057" max="13057" width="35" style="2" customWidth="1"/>
    <col min="13058" max="13058" width="7.6640625" style="2" customWidth="1"/>
    <col min="13059" max="13059" width="8" style="2" customWidth="1"/>
    <col min="13060" max="13060" width="8.109375" style="2" customWidth="1"/>
    <col min="13061" max="13061" width="9.44140625" style="2" customWidth="1"/>
    <col min="13062" max="13067" width="7.6640625" style="2" customWidth="1"/>
    <col min="13068" max="13068" width="8.44140625" style="2" customWidth="1"/>
    <col min="13069" max="13069" width="17.33203125" style="2" customWidth="1"/>
    <col min="13070" max="13312" width="8.88671875" style="2"/>
    <col min="13313" max="13313" width="35" style="2" customWidth="1"/>
    <col min="13314" max="13314" width="7.6640625" style="2" customWidth="1"/>
    <col min="13315" max="13315" width="8" style="2" customWidth="1"/>
    <col min="13316" max="13316" width="8.109375" style="2" customWidth="1"/>
    <col min="13317" max="13317" width="9.44140625" style="2" customWidth="1"/>
    <col min="13318" max="13323" width="7.6640625" style="2" customWidth="1"/>
    <col min="13324" max="13324" width="8.44140625" style="2" customWidth="1"/>
    <col min="13325" max="13325" width="17.33203125" style="2" customWidth="1"/>
    <col min="13326" max="13568" width="8.88671875" style="2"/>
    <col min="13569" max="13569" width="35" style="2" customWidth="1"/>
    <col min="13570" max="13570" width="7.6640625" style="2" customWidth="1"/>
    <col min="13571" max="13571" width="8" style="2" customWidth="1"/>
    <col min="13572" max="13572" width="8.109375" style="2" customWidth="1"/>
    <col min="13573" max="13573" width="9.44140625" style="2" customWidth="1"/>
    <col min="13574" max="13579" width="7.6640625" style="2" customWidth="1"/>
    <col min="13580" max="13580" width="8.44140625" style="2" customWidth="1"/>
    <col min="13581" max="13581" width="17.33203125" style="2" customWidth="1"/>
    <col min="13582" max="13824" width="8.88671875" style="2"/>
    <col min="13825" max="13825" width="35" style="2" customWidth="1"/>
    <col min="13826" max="13826" width="7.6640625" style="2" customWidth="1"/>
    <col min="13827" max="13827" width="8" style="2" customWidth="1"/>
    <col min="13828" max="13828" width="8.109375" style="2" customWidth="1"/>
    <col min="13829" max="13829" width="9.44140625" style="2" customWidth="1"/>
    <col min="13830" max="13835" width="7.6640625" style="2" customWidth="1"/>
    <col min="13836" max="13836" width="8.44140625" style="2" customWidth="1"/>
    <col min="13837" max="13837" width="17.33203125" style="2" customWidth="1"/>
    <col min="13838" max="14080" width="8.88671875" style="2"/>
    <col min="14081" max="14081" width="35" style="2" customWidth="1"/>
    <col min="14082" max="14082" width="7.6640625" style="2" customWidth="1"/>
    <col min="14083" max="14083" width="8" style="2" customWidth="1"/>
    <col min="14084" max="14084" width="8.109375" style="2" customWidth="1"/>
    <col min="14085" max="14085" width="9.44140625" style="2" customWidth="1"/>
    <col min="14086" max="14091" width="7.6640625" style="2" customWidth="1"/>
    <col min="14092" max="14092" width="8.44140625" style="2" customWidth="1"/>
    <col min="14093" max="14093" width="17.33203125" style="2" customWidth="1"/>
    <col min="14094" max="14336" width="8.88671875" style="2"/>
    <col min="14337" max="14337" width="35" style="2" customWidth="1"/>
    <col min="14338" max="14338" width="7.6640625" style="2" customWidth="1"/>
    <col min="14339" max="14339" width="8" style="2" customWidth="1"/>
    <col min="14340" max="14340" width="8.109375" style="2" customWidth="1"/>
    <col min="14341" max="14341" width="9.44140625" style="2" customWidth="1"/>
    <col min="14342" max="14347" width="7.6640625" style="2" customWidth="1"/>
    <col min="14348" max="14348" width="8.44140625" style="2" customWidth="1"/>
    <col min="14349" max="14349" width="17.33203125" style="2" customWidth="1"/>
    <col min="14350" max="14592" width="8.88671875" style="2"/>
    <col min="14593" max="14593" width="35" style="2" customWidth="1"/>
    <col min="14594" max="14594" width="7.6640625" style="2" customWidth="1"/>
    <col min="14595" max="14595" width="8" style="2" customWidth="1"/>
    <col min="14596" max="14596" width="8.109375" style="2" customWidth="1"/>
    <col min="14597" max="14597" width="9.44140625" style="2" customWidth="1"/>
    <col min="14598" max="14603" width="7.6640625" style="2" customWidth="1"/>
    <col min="14604" max="14604" width="8.44140625" style="2" customWidth="1"/>
    <col min="14605" max="14605" width="17.33203125" style="2" customWidth="1"/>
    <col min="14606" max="14848" width="8.88671875" style="2"/>
    <col min="14849" max="14849" width="35" style="2" customWidth="1"/>
    <col min="14850" max="14850" width="7.6640625" style="2" customWidth="1"/>
    <col min="14851" max="14851" width="8" style="2" customWidth="1"/>
    <col min="14852" max="14852" width="8.109375" style="2" customWidth="1"/>
    <col min="14853" max="14853" width="9.44140625" style="2" customWidth="1"/>
    <col min="14854" max="14859" width="7.6640625" style="2" customWidth="1"/>
    <col min="14860" max="14860" width="8.44140625" style="2" customWidth="1"/>
    <col min="14861" max="14861" width="17.33203125" style="2" customWidth="1"/>
    <col min="14862" max="15104" width="8.88671875" style="2"/>
    <col min="15105" max="15105" width="35" style="2" customWidth="1"/>
    <col min="15106" max="15106" width="7.6640625" style="2" customWidth="1"/>
    <col min="15107" max="15107" width="8" style="2" customWidth="1"/>
    <col min="15108" max="15108" width="8.109375" style="2" customWidth="1"/>
    <col min="15109" max="15109" width="9.44140625" style="2" customWidth="1"/>
    <col min="15110" max="15115" width="7.6640625" style="2" customWidth="1"/>
    <col min="15116" max="15116" width="8.44140625" style="2" customWidth="1"/>
    <col min="15117" max="15117" width="17.33203125" style="2" customWidth="1"/>
    <col min="15118" max="15360" width="8.88671875" style="2"/>
    <col min="15361" max="15361" width="35" style="2" customWidth="1"/>
    <col min="15362" max="15362" width="7.6640625" style="2" customWidth="1"/>
    <col min="15363" max="15363" width="8" style="2" customWidth="1"/>
    <col min="15364" max="15364" width="8.109375" style="2" customWidth="1"/>
    <col min="15365" max="15365" width="9.44140625" style="2" customWidth="1"/>
    <col min="15366" max="15371" width="7.6640625" style="2" customWidth="1"/>
    <col min="15372" max="15372" width="8.44140625" style="2" customWidth="1"/>
    <col min="15373" max="15373" width="17.33203125" style="2" customWidth="1"/>
    <col min="15374" max="15616" width="8.88671875" style="2"/>
    <col min="15617" max="15617" width="35" style="2" customWidth="1"/>
    <col min="15618" max="15618" width="7.6640625" style="2" customWidth="1"/>
    <col min="15619" max="15619" width="8" style="2" customWidth="1"/>
    <col min="15620" max="15620" width="8.109375" style="2" customWidth="1"/>
    <col min="15621" max="15621" width="9.44140625" style="2" customWidth="1"/>
    <col min="15622" max="15627" width="7.6640625" style="2" customWidth="1"/>
    <col min="15628" max="15628" width="8.44140625" style="2" customWidth="1"/>
    <col min="15629" max="15629" width="17.33203125" style="2" customWidth="1"/>
    <col min="15630" max="15872" width="8.88671875" style="2"/>
    <col min="15873" max="15873" width="35" style="2" customWidth="1"/>
    <col min="15874" max="15874" width="7.6640625" style="2" customWidth="1"/>
    <col min="15875" max="15875" width="8" style="2" customWidth="1"/>
    <col min="15876" max="15876" width="8.109375" style="2" customWidth="1"/>
    <col min="15877" max="15877" width="9.44140625" style="2" customWidth="1"/>
    <col min="15878" max="15883" width="7.6640625" style="2" customWidth="1"/>
    <col min="15884" max="15884" width="8.44140625" style="2" customWidth="1"/>
    <col min="15885" max="15885" width="17.33203125" style="2" customWidth="1"/>
    <col min="15886" max="16128" width="8.88671875" style="2"/>
    <col min="16129" max="16129" width="35" style="2" customWidth="1"/>
    <col min="16130" max="16130" width="7.6640625" style="2" customWidth="1"/>
    <col min="16131" max="16131" width="8" style="2" customWidth="1"/>
    <col min="16132" max="16132" width="8.109375" style="2" customWidth="1"/>
    <col min="16133" max="16133" width="9.44140625" style="2" customWidth="1"/>
    <col min="16134" max="16139" width="7.6640625" style="2" customWidth="1"/>
    <col min="16140" max="16140" width="8.44140625" style="2" customWidth="1"/>
    <col min="16141" max="16141" width="17.33203125" style="2" customWidth="1"/>
    <col min="16142" max="16384" width="8.88671875" style="2"/>
  </cols>
  <sheetData>
    <row r="1" spans="1:13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">
      <c r="A3" s="1" t="s">
        <v>2</v>
      </c>
      <c r="B3" s="3" t="s">
        <v>3</v>
      </c>
      <c r="C3" s="3"/>
      <c r="D3" s="3"/>
      <c r="E3" s="3"/>
      <c r="F3" s="3"/>
      <c r="G3" s="3" t="s">
        <v>178</v>
      </c>
      <c r="H3" s="3"/>
      <c r="I3" s="3"/>
      <c r="J3" s="3"/>
      <c r="K3" s="3"/>
      <c r="L3" s="1" t="s">
        <v>4</v>
      </c>
      <c r="M3" s="1" t="s">
        <v>5</v>
      </c>
    </row>
    <row r="4" spans="1:13" ht="11.4" customHeight="1" x14ac:dyDescent="0.2">
      <c r="A4" s="1"/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1"/>
      <c r="M4" s="1"/>
    </row>
    <row r="5" spans="1:13" x14ac:dyDescent="0.2">
      <c r="A5" s="1" t="s">
        <v>11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1.4" customHeight="1" x14ac:dyDescent="0.2">
      <c r="A6" s="6" t="s">
        <v>12</v>
      </c>
      <c r="B6" s="7">
        <v>205</v>
      </c>
      <c r="C6" s="7">
        <v>4.57</v>
      </c>
      <c r="D6" s="7">
        <v>5.6</v>
      </c>
      <c r="E6" s="7">
        <v>32.619999999999997</v>
      </c>
      <c r="F6" s="7">
        <v>197.26</v>
      </c>
      <c r="G6" s="7">
        <v>250</v>
      </c>
      <c r="H6" s="7">
        <v>5.56</v>
      </c>
      <c r="I6" s="7">
        <v>9.6300000000000008</v>
      </c>
      <c r="J6" s="7">
        <v>39.49</v>
      </c>
      <c r="K6" s="7">
        <v>264.58</v>
      </c>
      <c r="L6" s="7" t="s">
        <v>13</v>
      </c>
      <c r="M6" s="9" t="s">
        <v>14</v>
      </c>
    </row>
    <row r="7" spans="1:13" ht="11.4" customHeight="1" x14ac:dyDescent="0.2">
      <c r="A7" s="6" t="s">
        <v>15</v>
      </c>
      <c r="B7" s="10">
        <v>30</v>
      </c>
      <c r="C7" s="7">
        <v>6.96</v>
      </c>
      <c r="D7" s="7">
        <v>8.85</v>
      </c>
      <c r="E7" s="7">
        <v>0</v>
      </c>
      <c r="F7" s="7">
        <v>108</v>
      </c>
      <c r="G7" s="10">
        <v>30</v>
      </c>
      <c r="H7" s="7">
        <v>6.96</v>
      </c>
      <c r="I7" s="7">
        <v>8.85</v>
      </c>
      <c r="J7" s="7">
        <v>0</v>
      </c>
      <c r="K7" s="7">
        <v>108</v>
      </c>
      <c r="L7" s="7" t="s">
        <v>16</v>
      </c>
      <c r="M7" s="6" t="s">
        <v>17</v>
      </c>
    </row>
    <row r="8" spans="1:13" s="12" customFormat="1" x14ac:dyDescent="0.2">
      <c r="A8" s="11" t="s">
        <v>18</v>
      </c>
      <c r="B8" s="7">
        <v>30</v>
      </c>
      <c r="C8" s="7">
        <f>4.75/50*30</f>
        <v>2.85</v>
      </c>
      <c r="D8" s="7">
        <f>1.5/50*30</f>
        <v>0.89999999999999991</v>
      </c>
      <c r="E8" s="7">
        <f>26/50*30</f>
        <v>15.600000000000001</v>
      </c>
      <c r="F8" s="7">
        <f>132.5/50*30</f>
        <v>79.5</v>
      </c>
      <c r="G8" s="7">
        <v>60</v>
      </c>
      <c r="H8" s="7">
        <v>5.7</v>
      </c>
      <c r="I8" s="7">
        <v>1.8</v>
      </c>
      <c r="J8" s="7">
        <v>31.2</v>
      </c>
      <c r="K8" s="7">
        <v>159</v>
      </c>
      <c r="L8" s="10" t="s">
        <v>19</v>
      </c>
      <c r="M8" s="9" t="s">
        <v>20</v>
      </c>
    </row>
    <row r="9" spans="1:13" ht="12.75" customHeight="1" x14ac:dyDescent="0.2">
      <c r="A9" s="11" t="s">
        <v>21</v>
      </c>
      <c r="B9" s="10">
        <v>215</v>
      </c>
      <c r="C9" s="10">
        <v>7.0000000000000007E-2</v>
      </c>
      <c r="D9" s="10">
        <v>0.02</v>
      </c>
      <c r="E9" s="10">
        <v>15</v>
      </c>
      <c r="F9" s="10">
        <v>60</v>
      </c>
      <c r="G9" s="10">
        <v>215</v>
      </c>
      <c r="H9" s="10">
        <v>7.0000000000000007E-2</v>
      </c>
      <c r="I9" s="10">
        <v>0.02</v>
      </c>
      <c r="J9" s="10">
        <v>15</v>
      </c>
      <c r="K9" s="10">
        <v>60</v>
      </c>
      <c r="L9" s="10" t="s">
        <v>22</v>
      </c>
      <c r="M9" s="6" t="s">
        <v>23</v>
      </c>
    </row>
    <row r="10" spans="1:13" s="15" customFormat="1" ht="10.95" customHeight="1" x14ac:dyDescent="0.3">
      <c r="A10" s="14" t="s">
        <v>24</v>
      </c>
      <c r="B10" s="10">
        <v>200</v>
      </c>
      <c r="C10" s="10">
        <v>0.6</v>
      </c>
      <c r="D10" s="10">
        <v>0.4</v>
      </c>
      <c r="E10" s="10">
        <v>20.2</v>
      </c>
      <c r="F10" s="10">
        <v>92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/>
      <c r="M10" s="11"/>
    </row>
    <row r="11" spans="1:13" ht="11.4" customHeight="1" x14ac:dyDescent="0.2">
      <c r="A11" s="16" t="s">
        <v>25</v>
      </c>
      <c r="B11" s="4">
        <f t="shared" ref="B11:K11" si="0">SUM(B6:B10)</f>
        <v>680</v>
      </c>
      <c r="C11" s="31">
        <f t="shared" si="0"/>
        <v>15.05</v>
      </c>
      <c r="D11" s="31">
        <f t="shared" si="0"/>
        <v>15.77</v>
      </c>
      <c r="E11" s="31">
        <f t="shared" si="0"/>
        <v>83.42</v>
      </c>
      <c r="F11" s="31">
        <f t="shared" si="0"/>
        <v>536.76</v>
      </c>
      <c r="G11" s="31">
        <f t="shared" si="0"/>
        <v>555</v>
      </c>
      <c r="H11" s="31">
        <f t="shared" si="0"/>
        <v>18.29</v>
      </c>
      <c r="I11" s="31">
        <f t="shared" si="0"/>
        <v>20.3</v>
      </c>
      <c r="J11" s="31">
        <f t="shared" si="0"/>
        <v>85.69</v>
      </c>
      <c r="K11" s="31">
        <f t="shared" si="0"/>
        <v>591.57999999999993</v>
      </c>
      <c r="L11" s="4"/>
      <c r="M11" s="6"/>
    </row>
    <row r="12" spans="1:13" x14ac:dyDescent="0.2">
      <c r="A12" s="3" t="s">
        <v>26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2" customHeight="1" x14ac:dyDescent="0.2">
      <c r="A13" s="6" t="s">
        <v>27</v>
      </c>
      <c r="B13" s="10">
        <v>200</v>
      </c>
      <c r="C13" s="7">
        <v>1.8</v>
      </c>
      <c r="D13" s="7">
        <v>5.3</v>
      </c>
      <c r="E13" s="7">
        <v>10.9</v>
      </c>
      <c r="F13" s="7">
        <v>100.5</v>
      </c>
      <c r="G13" s="7">
        <v>260</v>
      </c>
      <c r="H13" s="7">
        <v>2.35</v>
      </c>
      <c r="I13" s="7">
        <v>6.6</v>
      </c>
      <c r="J13" s="7">
        <v>14.05</v>
      </c>
      <c r="K13" s="7">
        <v>124.8</v>
      </c>
      <c r="L13" s="7" t="s">
        <v>28</v>
      </c>
      <c r="M13" s="9" t="s">
        <v>29</v>
      </c>
    </row>
    <row r="14" spans="1:13" s="12" customFormat="1" x14ac:dyDescent="0.2">
      <c r="A14" s="11" t="s">
        <v>30</v>
      </c>
      <c r="B14" s="10">
        <v>90</v>
      </c>
      <c r="C14" s="7">
        <v>10.6</v>
      </c>
      <c r="D14" s="7">
        <v>12.6</v>
      </c>
      <c r="E14" s="7">
        <v>9.06</v>
      </c>
      <c r="F14" s="7">
        <v>207.09</v>
      </c>
      <c r="G14" s="7">
        <v>100</v>
      </c>
      <c r="H14" s="32">
        <v>11.63</v>
      </c>
      <c r="I14" s="32">
        <v>14.08</v>
      </c>
      <c r="J14" s="32">
        <v>10.08</v>
      </c>
      <c r="K14" s="32">
        <v>230.1</v>
      </c>
      <c r="L14" s="10" t="s">
        <v>31</v>
      </c>
      <c r="M14" s="6" t="s">
        <v>32</v>
      </c>
    </row>
    <row r="15" spans="1:13" ht="12" customHeight="1" x14ac:dyDescent="0.2">
      <c r="A15" s="6" t="s">
        <v>33</v>
      </c>
      <c r="B15" s="10">
        <v>5</v>
      </c>
      <c r="C15" s="7">
        <v>0.04</v>
      </c>
      <c r="D15" s="7">
        <v>3.6</v>
      </c>
      <c r="E15" s="7">
        <v>0.06</v>
      </c>
      <c r="F15" s="7">
        <v>33</v>
      </c>
      <c r="G15" s="10">
        <v>10</v>
      </c>
      <c r="H15" s="7">
        <v>0.08</v>
      </c>
      <c r="I15" s="7">
        <v>7.25</v>
      </c>
      <c r="J15" s="7">
        <v>0.13</v>
      </c>
      <c r="K15" s="7">
        <v>66</v>
      </c>
      <c r="L15" s="7" t="s">
        <v>34</v>
      </c>
      <c r="M15" s="9" t="s">
        <v>35</v>
      </c>
    </row>
    <row r="16" spans="1:13" x14ac:dyDescent="0.2">
      <c r="A16" s="11" t="s">
        <v>36</v>
      </c>
      <c r="B16" s="10">
        <v>150</v>
      </c>
      <c r="C16" s="10">
        <v>3.06</v>
      </c>
      <c r="D16" s="10">
        <v>4.8</v>
      </c>
      <c r="E16" s="10">
        <v>20.440000000000001</v>
      </c>
      <c r="F16" s="10">
        <v>137.25</v>
      </c>
      <c r="G16" s="10">
        <v>180</v>
      </c>
      <c r="H16" s="7">
        <v>3.67</v>
      </c>
      <c r="I16" s="7">
        <v>5.76</v>
      </c>
      <c r="J16" s="7">
        <v>24.53</v>
      </c>
      <c r="K16" s="7">
        <v>164.7</v>
      </c>
      <c r="L16" s="10" t="s">
        <v>37</v>
      </c>
      <c r="M16" s="11" t="s">
        <v>38</v>
      </c>
    </row>
    <row r="17" spans="1:256" ht="24.75" customHeight="1" x14ac:dyDescent="0.2">
      <c r="A17" s="14" t="s">
        <v>39</v>
      </c>
      <c r="B17" s="7">
        <v>60</v>
      </c>
      <c r="C17" s="7">
        <v>1.41</v>
      </c>
      <c r="D17" s="7">
        <v>0.09</v>
      </c>
      <c r="E17" s="7">
        <v>4.05</v>
      </c>
      <c r="F17" s="7">
        <v>22.5</v>
      </c>
      <c r="G17" s="7">
        <v>100</v>
      </c>
      <c r="H17" s="7">
        <v>2.35</v>
      </c>
      <c r="I17" s="7">
        <v>0.15</v>
      </c>
      <c r="J17" s="7">
        <v>6.75</v>
      </c>
      <c r="K17" s="7">
        <v>37.5</v>
      </c>
      <c r="L17" s="7" t="s">
        <v>40</v>
      </c>
      <c r="M17" s="11" t="s">
        <v>41</v>
      </c>
    </row>
    <row r="18" spans="1:256" x14ac:dyDescent="0.2">
      <c r="A18" s="6" t="s">
        <v>42</v>
      </c>
      <c r="B18" s="10">
        <v>200</v>
      </c>
      <c r="C18" s="7">
        <v>0.15</v>
      </c>
      <c r="D18" s="7">
        <v>0.06</v>
      </c>
      <c r="E18" s="7">
        <v>20.65</v>
      </c>
      <c r="F18" s="7">
        <v>82.9</v>
      </c>
      <c r="G18" s="10">
        <v>200</v>
      </c>
      <c r="H18" s="7">
        <v>0.15</v>
      </c>
      <c r="I18" s="7">
        <v>0.06</v>
      </c>
      <c r="J18" s="7">
        <v>20.65</v>
      </c>
      <c r="K18" s="7">
        <v>82.9</v>
      </c>
      <c r="L18" s="7" t="s">
        <v>43</v>
      </c>
      <c r="M18" s="11" t="s">
        <v>44</v>
      </c>
    </row>
    <row r="19" spans="1:256" x14ac:dyDescent="0.2">
      <c r="A19" s="14" t="s">
        <v>45</v>
      </c>
      <c r="B19" s="7">
        <v>40</v>
      </c>
      <c r="C19" s="7">
        <v>2.6</v>
      </c>
      <c r="D19" s="7">
        <v>0.4</v>
      </c>
      <c r="E19" s="7">
        <v>17.2</v>
      </c>
      <c r="F19" s="7">
        <v>85</v>
      </c>
      <c r="G19" s="7">
        <v>40</v>
      </c>
      <c r="H19" s="7">
        <v>2.6</v>
      </c>
      <c r="I19" s="7">
        <v>0.4</v>
      </c>
      <c r="J19" s="7">
        <v>17.2</v>
      </c>
      <c r="K19" s="7">
        <v>85</v>
      </c>
      <c r="L19" s="7" t="s">
        <v>46</v>
      </c>
      <c r="M19" s="6" t="s">
        <v>47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</row>
    <row r="20" spans="1:256" x14ac:dyDescent="0.2">
      <c r="A20" s="14" t="s">
        <v>48</v>
      </c>
      <c r="B20" s="10">
        <v>40</v>
      </c>
      <c r="C20" s="7">
        <v>3.2</v>
      </c>
      <c r="D20" s="7">
        <v>0.4</v>
      </c>
      <c r="E20" s="7">
        <v>20.399999999999999</v>
      </c>
      <c r="F20" s="7">
        <v>100</v>
      </c>
      <c r="G20" s="10">
        <v>40</v>
      </c>
      <c r="H20" s="7">
        <v>3.2</v>
      </c>
      <c r="I20" s="7">
        <v>0.4</v>
      </c>
      <c r="J20" s="7">
        <v>20.399999999999999</v>
      </c>
      <c r="K20" s="7">
        <v>100</v>
      </c>
      <c r="L20" s="10" t="s">
        <v>46</v>
      </c>
      <c r="M20" s="11" t="s">
        <v>49</v>
      </c>
    </row>
    <row r="21" spans="1:256" x14ac:dyDescent="0.2">
      <c r="A21" s="16" t="s">
        <v>25</v>
      </c>
      <c r="B21" s="4">
        <f t="shared" ref="B21:K21" si="1">SUM(B13:B20)</f>
        <v>785</v>
      </c>
      <c r="C21" s="31">
        <f t="shared" si="1"/>
        <v>22.86</v>
      </c>
      <c r="D21" s="31">
        <f t="shared" si="1"/>
        <v>27.249999999999996</v>
      </c>
      <c r="E21" s="31">
        <f t="shared" si="1"/>
        <v>102.75999999999999</v>
      </c>
      <c r="F21" s="31">
        <f t="shared" si="1"/>
        <v>768.24</v>
      </c>
      <c r="G21" s="31">
        <f t="shared" si="1"/>
        <v>930</v>
      </c>
      <c r="H21" s="31">
        <f t="shared" si="1"/>
        <v>26.03</v>
      </c>
      <c r="I21" s="31">
        <f t="shared" si="1"/>
        <v>34.699999999999996</v>
      </c>
      <c r="J21" s="31">
        <f t="shared" si="1"/>
        <v>113.78999999999999</v>
      </c>
      <c r="K21" s="31">
        <f t="shared" si="1"/>
        <v>890.99999999999989</v>
      </c>
      <c r="L21" s="4"/>
      <c r="M21" s="6"/>
    </row>
    <row r="22" spans="1:256" x14ac:dyDescent="0.2">
      <c r="A22" s="1" t="s">
        <v>179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256" s="19" customFormat="1" x14ac:dyDescent="0.2">
      <c r="A23" s="14" t="s">
        <v>180</v>
      </c>
      <c r="B23" s="7">
        <v>100</v>
      </c>
      <c r="C23" s="7">
        <v>8.5</v>
      </c>
      <c r="D23" s="7">
        <v>7.98</v>
      </c>
      <c r="E23" s="7">
        <v>38.880000000000003</v>
      </c>
      <c r="F23" s="7">
        <v>244.8</v>
      </c>
      <c r="G23" s="7">
        <v>100</v>
      </c>
      <c r="H23" s="7">
        <v>8.5</v>
      </c>
      <c r="I23" s="7">
        <v>7.98</v>
      </c>
      <c r="J23" s="7">
        <v>38.880000000000003</v>
      </c>
      <c r="K23" s="7">
        <v>244.8</v>
      </c>
      <c r="L23" s="7" t="s">
        <v>181</v>
      </c>
      <c r="M23" s="9" t="s">
        <v>182</v>
      </c>
    </row>
    <row r="24" spans="1:256" x14ac:dyDescent="0.2">
      <c r="A24" s="6" t="s">
        <v>183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100</v>
      </c>
      <c r="H24" s="7">
        <v>0.4</v>
      </c>
      <c r="I24" s="7">
        <v>0.4</v>
      </c>
      <c r="J24" s="7">
        <v>9.8000000000000007</v>
      </c>
      <c r="K24" s="7">
        <v>47</v>
      </c>
      <c r="L24" s="10" t="s">
        <v>55</v>
      </c>
      <c r="M24" s="6" t="s">
        <v>56</v>
      </c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</row>
    <row r="25" spans="1:256" x14ac:dyDescent="0.2">
      <c r="A25" s="20" t="s">
        <v>57</v>
      </c>
      <c r="B25" s="7">
        <v>222</v>
      </c>
      <c r="C25" s="10">
        <v>0.13</v>
      </c>
      <c r="D25" s="10">
        <v>0.02</v>
      </c>
      <c r="E25" s="10">
        <v>15.2</v>
      </c>
      <c r="F25" s="10">
        <v>62</v>
      </c>
      <c r="G25" s="7">
        <v>222</v>
      </c>
      <c r="H25" s="10">
        <v>0.13</v>
      </c>
      <c r="I25" s="10">
        <v>0.02</v>
      </c>
      <c r="J25" s="10">
        <v>15.2</v>
      </c>
      <c r="K25" s="10">
        <v>62</v>
      </c>
      <c r="L25" s="10" t="s">
        <v>58</v>
      </c>
      <c r="M25" s="14" t="s">
        <v>59</v>
      </c>
    </row>
    <row r="26" spans="1:256" x14ac:dyDescent="0.2">
      <c r="A26" s="16" t="s">
        <v>25</v>
      </c>
      <c r="B26" s="4">
        <f>SUM(B23:B25)</f>
        <v>322</v>
      </c>
      <c r="C26" s="4">
        <f t="shared" ref="C26:K26" si="2">SUM(C23:C25)</f>
        <v>8.6300000000000008</v>
      </c>
      <c r="D26" s="4">
        <f t="shared" si="2"/>
        <v>8</v>
      </c>
      <c r="E26" s="4">
        <f t="shared" si="2"/>
        <v>54.08</v>
      </c>
      <c r="F26" s="4">
        <f t="shared" si="2"/>
        <v>306.8</v>
      </c>
      <c r="G26" s="4">
        <f t="shared" si="2"/>
        <v>422</v>
      </c>
      <c r="H26" s="4">
        <f t="shared" si="2"/>
        <v>9.0300000000000011</v>
      </c>
      <c r="I26" s="4">
        <f t="shared" si="2"/>
        <v>8.4</v>
      </c>
      <c r="J26" s="4">
        <f t="shared" si="2"/>
        <v>63.88000000000001</v>
      </c>
      <c r="K26" s="4">
        <f t="shared" si="2"/>
        <v>353.8</v>
      </c>
      <c r="L26" s="4"/>
      <c r="M26" s="6"/>
    </row>
    <row r="27" spans="1:256" x14ac:dyDescent="0.2">
      <c r="A27" s="16" t="s">
        <v>184</v>
      </c>
      <c r="B27" s="4">
        <f>SUM(B11,B21,B26)</f>
        <v>1787</v>
      </c>
      <c r="C27" s="4">
        <f t="shared" ref="C27:I27" si="3">SUM(C11,C21,C26)</f>
        <v>46.54</v>
      </c>
      <c r="D27" s="4">
        <f t="shared" si="3"/>
        <v>51.019999999999996</v>
      </c>
      <c r="E27" s="4">
        <f t="shared" si="3"/>
        <v>240.26</v>
      </c>
      <c r="F27" s="4">
        <f t="shared" si="3"/>
        <v>1611.8</v>
      </c>
      <c r="G27" s="4">
        <f t="shared" si="3"/>
        <v>1907</v>
      </c>
      <c r="H27" s="4">
        <f t="shared" si="3"/>
        <v>53.35</v>
      </c>
      <c r="I27" s="4">
        <f t="shared" si="3"/>
        <v>63.4</v>
      </c>
      <c r="J27" s="4">
        <f>SUM(J11,J21,J26)</f>
        <v>263.36</v>
      </c>
      <c r="K27" s="4">
        <f>SUM(K11,K21,K26)</f>
        <v>1836.3799999999999</v>
      </c>
      <c r="L27" s="4"/>
      <c r="M27" s="6"/>
    </row>
    <row r="28" spans="1:256" x14ac:dyDescent="0.2">
      <c r="A28" s="3" t="s">
        <v>50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56" x14ac:dyDescent="0.2">
      <c r="A29" s="1" t="s">
        <v>2</v>
      </c>
      <c r="B29" s="3" t="s">
        <v>3</v>
      </c>
      <c r="C29" s="3"/>
      <c r="D29" s="3"/>
      <c r="E29" s="3"/>
      <c r="F29" s="3"/>
      <c r="G29" s="3" t="s">
        <v>178</v>
      </c>
      <c r="H29" s="3"/>
      <c r="I29" s="3"/>
      <c r="J29" s="3"/>
      <c r="K29" s="3"/>
      <c r="L29" s="1" t="s">
        <v>4</v>
      </c>
      <c r="M29" s="1" t="s">
        <v>5</v>
      </c>
    </row>
    <row r="30" spans="1:256" ht="11.4" customHeight="1" x14ac:dyDescent="0.2">
      <c r="A30" s="1"/>
      <c r="B30" s="4" t="s">
        <v>6</v>
      </c>
      <c r="C30" s="4" t="s">
        <v>7</v>
      </c>
      <c r="D30" s="4" t="s">
        <v>8</v>
      </c>
      <c r="E30" s="4" t="s">
        <v>9</v>
      </c>
      <c r="F30" s="4" t="s">
        <v>10</v>
      </c>
      <c r="G30" s="4" t="s">
        <v>6</v>
      </c>
      <c r="H30" s="4" t="s">
        <v>7</v>
      </c>
      <c r="I30" s="4" t="s">
        <v>8</v>
      </c>
      <c r="J30" s="4" t="s">
        <v>9</v>
      </c>
      <c r="K30" s="4" t="s">
        <v>10</v>
      </c>
      <c r="L30" s="1"/>
      <c r="M30" s="1"/>
    </row>
    <row r="31" spans="1:256" x14ac:dyDescent="0.2">
      <c r="A31" s="1" t="s">
        <v>11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256" x14ac:dyDescent="0.2">
      <c r="A32" s="6" t="s">
        <v>51</v>
      </c>
      <c r="B32" s="10">
        <v>150</v>
      </c>
      <c r="C32" s="7">
        <v>15.42</v>
      </c>
      <c r="D32" s="7">
        <v>13.62</v>
      </c>
      <c r="E32" s="7">
        <v>42.28</v>
      </c>
      <c r="F32" s="7">
        <v>361.12</v>
      </c>
      <c r="G32" s="7">
        <v>200</v>
      </c>
      <c r="H32" s="7">
        <v>20.56</v>
      </c>
      <c r="I32" s="7">
        <v>18.16</v>
      </c>
      <c r="J32" s="7">
        <v>56.38</v>
      </c>
      <c r="K32" s="7">
        <v>481.5</v>
      </c>
      <c r="L32" s="10" t="s">
        <v>52</v>
      </c>
      <c r="M32" s="9" t="s">
        <v>53</v>
      </c>
    </row>
    <row r="33" spans="1:256" s="19" customFormat="1" x14ac:dyDescent="0.2">
      <c r="A33" s="11" t="s">
        <v>18</v>
      </c>
      <c r="B33" s="7">
        <v>40</v>
      </c>
      <c r="C33" s="7">
        <f>4.75/50*40</f>
        <v>3.8</v>
      </c>
      <c r="D33" s="7">
        <f>1.5/50*40</f>
        <v>1.2</v>
      </c>
      <c r="E33" s="7">
        <f>26/50*40</f>
        <v>20.8</v>
      </c>
      <c r="F33" s="7">
        <f>132.5/40*30</f>
        <v>99.375</v>
      </c>
      <c r="G33" s="7">
        <v>50</v>
      </c>
      <c r="H33" s="7">
        <v>4.75</v>
      </c>
      <c r="I33" s="7">
        <v>1.5</v>
      </c>
      <c r="J33" s="7">
        <v>26</v>
      </c>
      <c r="K33" s="7">
        <v>132.5</v>
      </c>
      <c r="L33" s="10" t="s">
        <v>19</v>
      </c>
      <c r="M33" s="9" t="s">
        <v>20</v>
      </c>
    </row>
    <row r="34" spans="1:256" s="19" customFormat="1" x14ac:dyDescent="0.2">
      <c r="A34" s="6" t="s">
        <v>54</v>
      </c>
      <c r="B34" s="10">
        <v>100</v>
      </c>
      <c r="C34" s="7">
        <v>0.4</v>
      </c>
      <c r="D34" s="7">
        <v>0.4</v>
      </c>
      <c r="E34" s="7">
        <f>19.6/2</f>
        <v>9.8000000000000007</v>
      </c>
      <c r="F34" s="7">
        <f>94/2</f>
        <v>47</v>
      </c>
      <c r="G34" s="10">
        <v>100</v>
      </c>
      <c r="H34" s="7">
        <v>0.4</v>
      </c>
      <c r="I34" s="7">
        <v>0.4</v>
      </c>
      <c r="J34" s="7">
        <f>19.6/2</f>
        <v>9.8000000000000007</v>
      </c>
      <c r="K34" s="7">
        <f>94/2</f>
        <v>47</v>
      </c>
      <c r="L34" s="10" t="s">
        <v>55</v>
      </c>
      <c r="M34" s="6" t="s">
        <v>56</v>
      </c>
    </row>
    <row r="35" spans="1:256" x14ac:dyDescent="0.2">
      <c r="A35" s="20" t="s">
        <v>57</v>
      </c>
      <c r="B35" s="7">
        <v>222</v>
      </c>
      <c r="C35" s="10">
        <v>0.13</v>
      </c>
      <c r="D35" s="10">
        <v>0.02</v>
      </c>
      <c r="E35" s="10">
        <v>15.2</v>
      </c>
      <c r="F35" s="10">
        <v>62</v>
      </c>
      <c r="G35" s="7">
        <v>222</v>
      </c>
      <c r="H35" s="10">
        <v>0.13</v>
      </c>
      <c r="I35" s="10">
        <v>0.02</v>
      </c>
      <c r="J35" s="10">
        <v>15.2</v>
      </c>
      <c r="K35" s="10">
        <v>62</v>
      </c>
      <c r="L35" s="10" t="s">
        <v>58</v>
      </c>
      <c r="M35" s="14" t="s">
        <v>59</v>
      </c>
    </row>
    <row r="36" spans="1:256" x14ac:dyDescent="0.2">
      <c r="A36" s="16" t="s">
        <v>25</v>
      </c>
      <c r="B36" s="4">
        <f t="shared" ref="B36:K36" si="4">SUM(B32:B35)</f>
        <v>512</v>
      </c>
      <c r="C36" s="31">
        <f t="shared" si="4"/>
        <v>19.749999999999996</v>
      </c>
      <c r="D36" s="31">
        <f t="shared" si="4"/>
        <v>15.239999999999998</v>
      </c>
      <c r="E36" s="31">
        <f t="shared" si="4"/>
        <v>88.08</v>
      </c>
      <c r="F36" s="31">
        <f t="shared" si="4"/>
        <v>569.495</v>
      </c>
      <c r="G36" s="31">
        <f t="shared" si="4"/>
        <v>572</v>
      </c>
      <c r="H36" s="31">
        <f t="shared" si="4"/>
        <v>25.839999999999996</v>
      </c>
      <c r="I36" s="31">
        <f t="shared" si="4"/>
        <v>20.079999999999998</v>
      </c>
      <c r="J36" s="31">
        <f t="shared" si="4"/>
        <v>107.38</v>
      </c>
      <c r="K36" s="31">
        <f t="shared" si="4"/>
        <v>723</v>
      </c>
      <c r="L36" s="4"/>
      <c r="M36" s="6"/>
    </row>
    <row r="37" spans="1:256" x14ac:dyDescent="0.2">
      <c r="A37" s="3" t="s">
        <v>26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56" ht="12" customHeight="1" x14ac:dyDescent="0.2">
      <c r="A38" s="6" t="s">
        <v>60</v>
      </c>
      <c r="B38" s="7">
        <v>200</v>
      </c>
      <c r="C38" s="7">
        <v>4.4000000000000004</v>
      </c>
      <c r="D38" s="7">
        <v>4.2</v>
      </c>
      <c r="E38" s="7">
        <v>13.2</v>
      </c>
      <c r="F38" s="7">
        <v>118.6</v>
      </c>
      <c r="G38" s="7">
        <v>250</v>
      </c>
      <c r="H38" s="7">
        <v>5.49</v>
      </c>
      <c r="I38" s="7">
        <v>5.27</v>
      </c>
      <c r="J38" s="7">
        <v>16.54</v>
      </c>
      <c r="K38" s="7">
        <v>148.25</v>
      </c>
      <c r="L38" s="7" t="s">
        <v>61</v>
      </c>
      <c r="M38" s="9" t="s">
        <v>62</v>
      </c>
    </row>
    <row r="39" spans="1:256" x14ac:dyDescent="0.2">
      <c r="A39" s="14" t="s">
        <v>63</v>
      </c>
      <c r="B39" s="10">
        <v>90</v>
      </c>
      <c r="C39" s="7">
        <v>11.52</v>
      </c>
      <c r="D39" s="7">
        <v>13</v>
      </c>
      <c r="E39" s="7">
        <v>4.05</v>
      </c>
      <c r="F39" s="7">
        <v>189.6</v>
      </c>
      <c r="G39" s="7">
        <v>100</v>
      </c>
      <c r="H39" s="7">
        <v>12.81</v>
      </c>
      <c r="I39" s="7">
        <v>14.46</v>
      </c>
      <c r="J39" s="7">
        <v>4.5</v>
      </c>
      <c r="K39" s="7">
        <v>210.7</v>
      </c>
      <c r="L39" s="10" t="s">
        <v>64</v>
      </c>
      <c r="M39" s="6" t="s">
        <v>65</v>
      </c>
    </row>
    <row r="40" spans="1:256" x14ac:dyDescent="0.2">
      <c r="A40" s="6" t="s">
        <v>66</v>
      </c>
      <c r="B40" s="10">
        <v>150</v>
      </c>
      <c r="C40" s="10">
        <v>5.52</v>
      </c>
      <c r="D40" s="10">
        <v>4.51</v>
      </c>
      <c r="E40" s="10">
        <v>26.45</v>
      </c>
      <c r="F40" s="10">
        <v>168.45</v>
      </c>
      <c r="G40" s="10">
        <v>180</v>
      </c>
      <c r="H40" s="7">
        <v>6.62</v>
      </c>
      <c r="I40" s="7">
        <v>5.42</v>
      </c>
      <c r="J40" s="7">
        <v>31.73</v>
      </c>
      <c r="K40" s="7">
        <v>202.14</v>
      </c>
      <c r="L40" s="10" t="s">
        <v>67</v>
      </c>
      <c r="M40" s="6" t="s">
        <v>68</v>
      </c>
    </row>
    <row r="41" spans="1:256" x14ac:dyDescent="0.2">
      <c r="A41" s="6" t="s">
        <v>69</v>
      </c>
      <c r="B41" s="10">
        <v>200</v>
      </c>
      <c r="C41" s="7">
        <v>0.76</v>
      </c>
      <c r="D41" s="7">
        <v>0.04</v>
      </c>
      <c r="E41" s="7">
        <v>20.22</v>
      </c>
      <c r="F41" s="7">
        <v>85.51</v>
      </c>
      <c r="G41" s="7">
        <v>200</v>
      </c>
      <c r="H41" s="7">
        <v>0.76</v>
      </c>
      <c r="I41" s="7">
        <v>0.04</v>
      </c>
      <c r="J41" s="7">
        <v>20.22</v>
      </c>
      <c r="K41" s="7">
        <v>85.51</v>
      </c>
      <c r="L41" s="7" t="s">
        <v>70</v>
      </c>
      <c r="M41" s="11" t="s">
        <v>71</v>
      </c>
    </row>
    <row r="42" spans="1:256" s="19" customFormat="1" x14ac:dyDescent="0.2">
      <c r="A42" s="6" t="s">
        <v>54</v>
      </c>
      <c r="B42" s="10">
        <v>0</v>
      </c>
      <c r="C42" s="7">
        <v>0</v>
      </c>
      <c r="D42" s="7">
        <v>0</v>
      </c>
      <c r="E42" s="7">
        <v>0</v>
      </c>
      <c r="F42" s="7">
        <v>0</v>
      </c>
      <c r="G42" s="7">
        <v>100</v>
      </c>
      <c r="H42" s="7">
        <v>0.4</v>
      </c>
      <c r="I42" s="7">
        <v>0.4</v>
      </c>
      <c r="J42" s="7">
        <v>9.8000000000000007</v>
      </c>
      <c r="K42" s="7">
        <v>47</v>
      </c>
      <c r="L42" s="10" t="s">
        <v>55</v>
      </c>
      <c r="M42" s="6" t="s">
        <v>56</v>
      </c>
    </row>
    <row r="43" spans="1:256" x14ac:dyDescent="0.2">
      <c r="A43" s="14" t="s">
        <v>45</v>
      </c>
      <c r="B43" s="7">
        <v>40</v>
      </c>
      <c r="C43" s="7">
        <v>2.6</v>
      </c>
      <c r="D43" s="7">
        <v>0.4</v>
      </c>
      <c r="E43" s="7">
        <v>17.2</v>
      </c>
      <c r="F43" s="7">
        <v>85</v>
      </c>
      <c r="G43" s="7">
        <v>40</v>
      </c>
      <c r="H43" s="7">
        <v>2.6</v>
      </c>
      <c r="I43" s="7">
        <v>0.4</v>
      </c>
      <c r="J43" s="7">
        <v>17.2</v>
      </c>
      <c r="K43" s="7">
        <v>85</v>
      </c>
      <c r="L43" s="7" t="s">
        <v>46</v>
      </c>
      <c r="M43" s="6" t="s">
        <v>47</v>
      </c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</row>
    <row r="44" spans="1:256" x14ac:dyDescent="0.2">
      <c r="A44" s="14" t="s">
        <v>48</v>
      </c>
      <c r="B44" s="10">
        <v>40</v>
      </c>
      <c r="C44" s="7">
        <v>3.2</v>
      </c>
      <c r="D44" s="7">
        <v>0.4</v>
      </c>
      <c r="E44" s="7">
        <v>20.399999999999999</v>
      </c>
      <c r="F44" s="7">
        <v>100</v>
      </c>
      <c r="G44" s="10">
        <v>40</v>
      </c>
      <c r="H44" s="7">
        <v>3.2</v>
      </c>
      <c r="I44" s="7">
        <v>0.4</v>
      </c>
      <c r="J44" s="7">
        <v>20.399999999999999</v>
      </c>
      <c r="K44" s="7">
        <v>100</v>
      </c>
      <c r="L44" s="10" t="s">
        <v>46</v>
      </c>
      <c r="M44" s="11" t="s">
        <v>49</v>
      </c>
    </row>
    <row r="45" spans="1:256" x14ac:dyDescent="0.2">
      <c r="A45" s="16" t="s">
        <v>25</v>
      </c>
      <c r="B45" s="4">
        <f t="shared" ref="B45:K45" si="5">SUM(B38:B44)</f>
        <v>720</v>
      </c>
      <c r="C45" s="31">
        <f t="shared" si="5"/>
        <v>28</v>
      </c>
      <c r="D45" s="31">
        <f t="shared" si="5"/>
        <v>22.549999999999997</v>
      </c>
      <c r="E45" s="31">
        <f t="shared" si="5"/>
        <v>101.52000000000001</v>
      </c>
      <c r="F45" s="31">
        <f t="shared" si="5"/>
        <v>747.16</v>
      </c>
      <c r="G45" s="31">
        <f t="shared" si="5"/>
        <v>910</v>
      </c>
      <c r="H45" s="31">
        <f t="shared" si="5"/>
        <v>31.880000000000003</v>
      </c>
      <c r="I45" s="31">
        <f t="shared" si="5"/>
        <v>26.389999999999993</v>
      </c>
      <c r="J45" s="31">
        <f t="shared" si="5"/>
        <v>120.38999999999999</v>
      </c>
      <c r="K45" s="31">
        <f t="shared" si="5"/>
        <v>878.59999999999991</v>
      </c>
      <c r="L45" s="4"/>
      <c r="M45" s="6"/>
    </row>
    <row r="46" spans="1:256" x14ac:dyDescent="0.2">
      <c r="A46" s="1" t="s">
        <v>179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256" x14ac:dyDescent="0.2">
      <c r="A47" s="6" t="s">
        <v>185</v>
      </c>
      <c r="B47" s="10">
        <v>80</v>
      </c>
      <c r="C47" s="7">
        <v>9.5399999999999991</v>
      </c>
      <c r="D47" s="7">
        <v>11.9</v>
      </c>
      <c r="E47" s="7">
        <v>40.9</v>
      </c>
      <c r="F47" s="7">
        <v>300.8</v>
      </c>
      <c r="G47" s="10">
        <v>80</v>
      </c>
      <c r="H47" s="7">
        <v>9.5399999999999991</v>
      </c>
      <c r="I47" s="7">
        <v>11.9</v>
      </c>
      <c r="J47" s="7">
        <v>40.9</v>
      </c>
      <c r="K47" s="7">
        <v>300.8</v>
      </c>
      <c r="L47" s="10" t="s">
        <v>186</v>
      </c>
      <c r="M47" s="11" t="s">
        <v>187</v>
      </c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  <c r="IU47" s="33"/>
      <c r="IV47" s="33"/>
    </row>
    <row r="48" spans="1:256" x14ac:dyDescent="0.2">
      <c r="A48" s="6" t="s">
        <v>183</v>
      </c>
      <c r="B48" s="10">
        <v>0</v>
      </c>
      <c r="C48" s="7">
        <v>0</v>
      </c>
      <c r="D48" s="7">
        <v>0</v>
      </c>
      <c r="E48" s="7">
        <v>0</v>
      </c>
      <c r="F48" s="7">
        <v>0</v>
      </c>
      <c r="G48" s="7">
        <v>100</v>
      </c>
      <c r="H48" s="7">
        <v>0.04</v>
      </c>
      <c r="I48" s="7">
        <v>0.04</v>
      </c>
      <c r="J48" s="7">
        <v>9.8000000000000007</v>
      </c>
      <c r="K48" s="7">
        <v>47</v>
      </c>
      <c r="L48" s="10" t="s">
        <v>55</v>
      </c>
      <c r="M48" s="6" t="s">
        <v>56</v>
      </c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  <c r="IV48" s="33"/>
    </row>
    <row r="49" spans="1:256" x14ac:dyDescent="0.2">
      <c r="A49" s="20" t="s">
        <v>57</v>
      </c>
      <c r="B49" s="7">
        <v>222</v>
      </c>
      <c r="C49" s="10">
        <v>0.13</v>
      </c>
      <c r="D49" s="10">
        <v>0.02</v>
      </c>
      <c r="E49" s="10">
        <v>15.2</v>
      </c>
      <c r="F49" s="10">
        <v>62</v>
      </c>
      <c r="G49" s="7">
        <v>222</v>
      </c>
      <c r="H49" s="10">
        <v>0.13</v>
      </c>
      <c r="I49" s="10">
        <v>0.02</v>
      </c>
      <c r="J49" s="10">
        <v>15.2</v>
      </c>
      <c r="K49" s="10">
        <v>62</v>
      </c>
      <c r="L49" s="10" t="s">
        <v>58</v>
      </c>
      <c r="M49" s="14" t="s">
        <v>59</v>
      </c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  <c r="IU49" s="33"/>
      <c r="IV49" s="33"/>
    </row>
    <row r="50" spans="1:256" x14ac:dyDescent="0.2">
      <c r="A50" s="16" t="s">
        <v>25</v>
      </c>
      <c r="B50" s="4">
        <f t="shared" ref="B50:K50" si="6">SUM(B47:B49)</f>
        <v>302</v>
      </c>
      <c r="C50" s="4">
        <f t="shared" si="6"/>
        <v>9.67</v>
      </c>
      <c r="D50" s="4">
        <f t="shared" si="6"/>
        <v>11.92</v>
      </c>
      <c r="E50" s="4">
        <f t="shared" si="6"/>
        <v>56.099999999999994</v>
      </c>
      <c r="F50" s="4">
        <f t="shared" si="6"/>
        <v>362.8</v>
      </c>
      <c r="G50" s="4">
        <f t="shared" si="6"/>
        <v>402</v>
      </c>
      <c r="H50" s="4">
        <f t="shared" si="6"/>
        <v>9.7099999999999991</v>
      </c>
      <c r="I50" s="4">
        <f t="shared" si="6"/>
        <v>11.959999999999999</v>
      </c>
      <c r="J50" s="4">
        <f t="shared" si="6"/>
        <v>65.900000000000006</v>
      </c>
      <c r="K50" s="4">
        <f t="shared" si="6"/>
        <v>409.8</v>
      </c>
      <c r="L50" s="4"/>
      <c r="M50" s="6"/>
    </row>
    <row r="51" spans="1:256" x14ac:dyDescent="0.2">
      <c r="A51" s="16" t="s">
        <v>184</v>
      </c>
      <c r="B51" s="4">
        <f>SUM(B36,B45,B50)</f>
        <v>1534</v>
      </c>
      <c r="C51" s="4">
        <f t="shared" ref="C51:K51" si="7">SUM(C36,C45,C50)</f>
        <v>57.42</v>
      </c>
      <c r="D51" s="4">
        <f t="shared" si="7"/>
        <v>49.709999999999994</v>
      </c>
      <c r="E51" s="4">
        <f t="shared" si="7"/>
        <v>245.70000000000002</v>
      </c>
      <c r="F51" s="4">
        <f t="shared" si="7"/>
        <v>1679.4549999999999</v>
      </c>
      <c r="G51" s="4">
        <f t="shared" si="7"/>
        <v>1884</v>
      </c>
      <c r="H51" s="4">
        <f t="shared" si="7"/>
        <v>67.429999999999993</v>
      </c>
      <c r="I51" s="4">
        <f t="shared" si="7"/>
        <v>58.429999999999993</v>
      </c>
      <c r="J51" s="4">
        <f t="shared" si="7"/>
        <v>293.66999999999996</v>
      </c>
      <c r="K51" s="4">
        <f t="shared" si="7"/>
        <v>2011.3999999999999</v>
      </c>
      <c r="L51" s="4"/>
      <c r="M51" s="6"/>
    </row>
    <row r="52" spans="1:256" x14ac:dyDescent="0.2">
      <c r="A52" s="3" t="s">
        <v>72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256" x14ac:dyDescent="0.2">
      <c r="A53" s="1" t="s">
        <v>2</v>
      </c>
      <c r="B53" s="3" t="s">
        <v>3</v>
      </c>
      <c r="C53" s="3"/>
      <c r="D53" s="3"/>
      <c r="E53" s="3"/>
      <c r="F53" s="3"/>
      <c r="G53" s="3" t="s">
        <v>178</v>
      </c>
      <c r="H53" s="3"/>
      <c r="I53" s="3"/>
      <c r="J53" s="3"/>
      <c r="K53" s="3"/>
      <c r="L53" s="1" t="s">
        <v>4</v>
      </c>
      <c r="M53" s="1" t="s">
        <v>5</v>
      </c>
    </row>
    <row r="54" spans="1:256" ht="11.4" customHeight="1" x14ac:dyDescent="0.2">
      <c r="A54" s="1"/>
      <c r="B54" s="4" t="s">
        <v>6</v>
      </c>
      <c r="C54" s="4" t="s">
        <v>7</v>
      </c>
      <c r="D54" s="4" t="s">
        <v>8</v>
      </c>
      <c r="E54" s="4" t="s">
        <v>9</v>
      </c>
      <c r="F54" s="4" t="s">
        <v>10</v>
      </c>
      <c r="G54" s="4" t="s">
        <v>6</v>
      </c>
      <c r="H54" s="4" t="s">
        <v>7</v>
      </c>
      <c r="I54" s="4" t="s">
        <v>8</v>
      </c>
      <c r="J54" s="4" t="s">
        <v>9</v>
      </c>
      <c r="K54" s="4" t="s">
        <v>10</v>
      </c>
      <c r="L54" s="1"/>
      <c r="M54" s="1"/>
    </row>
    <row r="55" spans="1:256" x14ac:dyDescent="0.2">
      <c r="A55" s="1" t="s">
        <v>11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256" x14ac:dyDescent="0.2">
      <c r="A56" s="11" t="s">
        <v>73</v>
      </c>
      <c r="B56" s="10">
        <v>90</v>
      </c>
      <c r="C56" s="7">
        <v>11.71</v>
      </c>
      <c r="D56" s="7">
        <v>15.73</v>
      </c>
      <c r="E56" s="7">
        <v>12.03</v>
      </c>
      <c r="F56" s="7">
        <v>238.5</v>
      </c>
      <c r="G56" s="7">
        <v>100</v>
      </c>
      <c r="H56" s="7">
        <v>13.02</v>
      </c>
      <c r="I56" s="7">
        <v>17.48</v>
      </c>
      <c r="J56" s="7">
        <v>13.37</v>
      </c>
      <c r="K56" s="7">
        <v>265</v>
      </c>
      <c r="L56" s="10" t="s">
        <v>74</v>
      </c>
      <c r="M56" s="9" t="s">
        <v>75</v>
      </c>
    </row>
    <row r="57" spans="1:256" x14ac:dyDescent="0.2">
      <c r="A57" s="11" t="s">
        <v>36</v>
      </c>
      <c r="B57" s="10">
        <v>150</v>
      </c>
      <c r="C57" s="10">
        <v>3.06</v>
      </c>
      <c r="D57" s="10">
        <v>4.8</v>
      </c>
      <c r="E57" s="10">
        <v>20.440000000000001</v>
      </c>
      <c r="F57" s="10">
        <v>137.25</v>
      </c>
      <c r="G57" s="10">
        <v>180</v>
      </c>
      <c r="H57" s="7">
        <v>3.67</v>
      </c>
      <c r="I57" s="7">
        <v>5.76</v>
      </c>
      <c r="J57" s="7">
        <v>24.53</v>
      </c>
      <c r="K57" s="7">
        <v>164.7</v>
      </c>
      <c r="L57" s="10" t="s">
        <v>37</v>
      </c>
      <c r="M57" s="11" t="s">
        <v>38</v>
      </c>
    </row>
    <row r="58" spans="1:256" s="19" customFormat="1" ht="20.399999999999999" x14ac:dyDescent="0.2">
      <c r="A58" s="14" t="s">
        <v>76</v>
      </c>
      <c r="B58" s="7">
        <v>60</v>
      </c>
      <c r="C58" s="7">
        <v>0.66</v>
      </c>
      <c r="D58" s="7">
        <v>0.12</v>
      </c>
      <c r="E58" s="7">
        <v>2.2799999999999998</v>
      </c>
      <c r="F58" s="7">
        <v>13.2</v>
      </c>
      <c r="G58" s="7">
        <v>100</v>
      </c>
      <c r="H58" s="7">
        <f>0.66/60*100</f>
        <v>1.1000000000000001</v>
      </c>
      <c r="I58" s="7">
        <f>0.12/60*100</f>
        <v>0.2</v>
      </c>
      <c r="J58" s="7">
        <f>2.28/60*100</f>
        <v>3.8</v>
      </c>
      <c r="K58" s="7">
        <f>13.2/60*100</f>
        <v>22</v>
      </c>
      <c r="L58" s="7" t="s">
        <v>77</v>
      </c>
      <c r="M58" s="11" t="s">
        <v>78</v>
      </c>
    </row>
    <row r="59" spans="1:256" x14ac:dyDescent="0.2">
      <c r="A59" s="14" t="s">
        <v>79</v>
      </c>
      <c r="B59" s="10">
        <v>40</v>
      </c>
      <c r="C59" s="7">
        <v>3.2</v>
      </c>
      <c r="D59" s="7">
        <v>0.4</v>
      </c>
      <c r="E59" s="7">
        <v>20.399999999999999</v>
      </c>
      <c r="F59" s="7">
        <v>100</v>
      </c>
      <c r="G59" s="10">
        <v>40</v>
      </c>
      <c r="H59" s="7">
        <v>3.2</v>
      </c>
      <c r="I59" s="7">
        <v>0.4</v>
      </c>
      <c r="J59" s="7">
        <v>20.399999999999999</v>
      </c>
      <c r="K59" s="7">
        <v>100</v>
      </c>
      <c r="L59" s="10" t="s">
        <v>46</v>
      </c>
      <c r="M59" s="11" t="s">
        <v>49</v>
      </c>
    </row>
    <row r="60" spans="1:256" x14ac:dyDescent="0.2">
      <c r="A60" s="11" t="s">
        <v>21</v>
      </c>
      <c r="B60" s="10">
        <v>215</v>
      </c>
      <c r="C60" s="10">
        <v>7.0000000000000007E-2</v>
      </c>
      <c r="D60" s="10">
        <v>0.02</v>
      </c>
      <c r="E60" s="10">
        <v>15</v>
      </c>
      <c r="F60" s="10">
        <v>60</v>
      </c>
      <c r="G60" s="10">
        <v>215</v>
      </c>
      <c r="H60" s="10">
        <v>7.0000000000000007E-2</v>
      </c>
      <c r="I60" s="10">
        <v>0.02</v>
      </c>
      <c r="J60" s="10">
        <v>15</v>
      </c>
      <c r="K60" s="10">
        <v>60</v>
      </c>
      <c r="L60" s="10" t="s">
        <v>22</v>
      </c>
      <c r="M60" s="6" t="s">
        <v>23</v>
      </c>
    </row>
    <row r="61" spans="1:256" x14ac:dyDescent="0.2">
      <c r="A61" s="16" t="s">
        <v>25</v>
      </c>
      <c r="B61" s="4">
        <f t="shared" ref="B61:K61" si="8">SUM(B56:B60)</f>
        <v>555</v>
      </c>
      <c r="C61" s="31">
        <f t="shared" si="8"/>
        <v>18.700000000000003</v>
      </c>
      <c r="D61" s="31">
        <f t="shared" si="8"/>
        <v>21.07</v>
      </c>
      <c r="E61" s="31">
        <f t="shared" si="8"/>
        <v>70.150000000000006</v>
      </c>
      <c r="F61" s="31">
        <f t="shared" si="8"/>
        <v>548.95000000000005</v>
      </c>
      <c r="G61" s="31">
        <f t="shared" si="8"/>
        <v>635</v>
      </c>
      <c r="H61" s="31">
        <f t="shared" si="8"/>
        <v>21.06</v>
      </c>
      <c r="I61" s="31">
        <f t="shared" si="8"/>
        <v>23.86</v>
      </c>
      <c r="J61" s="31">
        <f t="shared" si="8"/>
        <v>77.099999999999994</v>
      </c>
      <c r="K61" s="31">
        <f t="shared" si="8"/>
        <v>611.70000000000005</v>
      </c>
      <c r="L61" s="4"/>
      <c r="M61" s="6"/>
    </row>
    <row r="62" spans="1:256" ht="14.4" customHeight="1" x14ac:dyDescent="0.2">
      <c r="A62" s="3" t="s">
        <v>26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256" ht="14.25" customHeight="1" x14ac:dyDescent="0.2">
      <c r="A63" s="6" t="s">
        <v>80</v>
      </c>
      <c r="B63" s="7">
        <v>200</v>
      </c>
      <c r="C63" s="7">
        <v>1.38</v>
      </c>
      <c r="D63" s="7">
        <v>5.2</v>
      </c>
      <c r="E63" s="7">
        <v>8.92</v>
      </c>
      <c r="F63" s="7">
        <v>88.2</v>
      </c>
      <c r="G63" s="7">
        <v>260</v>
      </c>
      <c r="H63" s="7">
        <v>1.74</v>
      </c>
      <c r="I63" s="7">
        <v>6.33</v>
      </c>
      <c r="J63" s="7">
        <v>11.16</v>
      </c>
      <c r="K63" s="7">
        <v>111.14</v>
      </c>
      <c r="L63" s="34" t="s">
        <v>188</v>
      </c>
      <c r="M63" s="20" t="s">
        <v>82</v>
      </c>
    </row>
    <row r="64" spans="1:256" ht="12.75" customHeight="1" x14ac:dyDescent="0.2">
      <c r="A64" s="6" t="s">
        <v>83</v>
      </c>
      <c r="B64" s="10">
        <v>90</v>
      </c>
      <c r="C64" s="7">
        <v>16.649999999999999</v>
      </c>
      <c r="D64" s="7">
        <v>15.96</v>
      </c>
      <c r="E64" s="7">
        <v>12.21</v>
      </c>
      <c r="F64" s="7">
        <v>258.91000000000003</v>
      </c>
      <c r="G64" s="7">
        <v>100</v>
      </c>
      <c r="H64" s="7">
        <v>18.5</v>
      </c>
      <c r="I64" s="7">
        <v>17.7</v>
      </c>
      <c r="J64" s="7">
        <v>23.5</v>
      </c>
      <c r="K64" s="7">
        <v>287.7</v>
      </c>
      <c r="L64" s="7" t="s">
        <v>84</v>
      </c>
      <c r="M64" s="11" t="s">
        <v>85</v>
      </c>
    </row>
    <row r="65" spans="1:256" ht="12.75" customHeight="1" x14ac:dyDescent="0.2">
      <c r="A65" s="6" t="s">
        <v>86</v>
      </c>
      <c r="B65" s="10">
        <v>150</v>
      </c>
      <c r="C65" s="7">
        <v>3.65</v>
      </c>
      <c r="D65" s="7">
        <v>5.37</v>
      </c>
      <c r="E65" s="7">
        <v>36.68</v>
      </c>
      <c r="F65" s="7">
        <v>209.7</v>
      </c>
      <c r="G65" s="7">
        <v>180</v>
      </c>
      <c r="H65" s="7">
        <v>4.38</v>
      </c>
      <c r="I65" s="7">
        <v>6.44</v>
      </c>
      <c r="J65" s="7">
        <v>44.02</v>
      </c>
      <c r="K65" s="7">
        <v>251.64</v>
      </c>
      <c r="L65" s="10" t="s">
        <v>87</v>
      </c>
      <c r="M65" s="6" t="s">
        <v>88</v>
      </c>
    </row>
    <row r="66" spans="1:256" x14ac:dyDescent="0.2">
      <c r="A66" s="6" t="s">
        <v>89</v>
      </c>
      <c r="B66" s="10">
        <v>200</v>
      </c>
      <c r="C66" s="10">
        <v>0</v>
      </c>
      <c r="D66" s="10">
        <v>0</v>
      </c>
      <c r="E66" s="10">
        <v>19.97</v>
      </c>
      <c r="F66" s="10">
        <v>76</v>
      </c>
      <c r="G66" s="10">
        <v>200</v>
      </c>
      <c r="H66" s="10">
        <v>0</v>
      </c>
      <c r="I66" s="10">
        <v>0</v>
      </c>
      <c r="J66" s="10">
        <v>19.97</v>
      </c>
      <c r="K66" s="10">
        <v>76</v>
      </c>
      <c r="L66" s="10" t="s">
        <v>90</v>
      </c>
      <c r="M66" s="11" t="s">
        <v>91</v>
      </c>
    </row>
    <row r="67" spans="1:256" x14ac:dyDescent="0.2">
      <c r="A67" s="14" t="s">
        <v>45</v>
      </c>
      <c r="B67" s="7">
        <v>40</v>
      </c>
      <c r="C67" s="7">
        <v>2.6</v>
      </c>
      <c r="D67" s="7">
        <v>0.4</v>
      </c>
      <c r="E67" s="7">
        <v>17.2</v>
      </c>
      <c r="F67" s="7">
        <v>85</v>
      </c>
      <c r="G67" s="7">
        <v>40</v>
      </c>
      <c r="H67" s="7">
        <v>2.6</v>
      </c>
      <c r="I67" s="7">
        <v>0.4</v>
      </c>
      <c r="J67" s="7">
        <v>17.2</v>
      </c>
      <c r="K67" s="7">
        <v>85</v>
      </c>
      <c r="L67" s="7" t="s">
        <v>46</v>
      </c>
      <c r="M67" s="6" t="s">
        <v>47</v>
      </c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  <c r="IV67" s="18"/>
    </row>
    <row r="68" spans="1:256" x14ac:dyDescent="0.2">
      <c r="A68" s="14" t="s">
        <v>48</v>
      </c>
      <c r="B68" s="10">
        <v>40</v>
      </c>
      <c r="C68" s="7">
        <v>3.2</v>
      </c>
      <c r="D68" s="7">
        <v>0.4</v>
      </c>
      <c r="E68" s="7">
        <v>20.399999999999999</v>
      </c>
      <c r="F68" s="7">
        <v>100</v>
      </c>
      <c r="G68" s="10">
        <v>40</v>
      </c>
      <c r="H68" s="7">
        <v>3.2</v>
      </c>
      <c r="I68" s="7">
        <v>0.4</v>
      </c>
      <c r="J68" s="7">
        <v>20.399999999999999</v>
      </c>
      <c r="K68" s="7">
        <v>100</v>
      </c>
      <c r="L68" s="10" t="s">
        <v>46</v>
      </c>
      <c r="M68" s="11" t="s">
        <v>49</v>
      </c>
    </row>
    <row r="69" spans="1:256" x14ac:dyDescent="0.2">
      <c r="A69" s="16" t="s">
        <v>25</v>
      </c>
      <c r="B69" s="4">
        <f t="shared" ref="B69:K69" si="9">SUM(B63:B68)</f>
        <v>720</v>
      </c>
      <c r="C69" s="31">
        <f t="shared" si="9"/>
        <v>27.479999999999997</v>
      </c>
      <c r="D69" s="31">
        <f t="shared" si="9"/>
        <v>27.33</v>
      </c>
      <c r="E69" s="31">
        <f t="shared" si="9"/>
        <v>115.38</v>
      </c>
      <c r="F69" s="31">
        <f t="shared" si="9"/>
        <v>817.81</v>
      </c>
      <c r="G69" s="31">
        <f t="shared" si="9"/>
        <v>820</v>
      </c>
      <c r="H69" s="31">
        <f t="shared" si="9"/>
        <v>30.419999999999998</v>
      </c>
      <c r="I69" s="31">
        <f t="shared" si="9"/>
        <v>31.27</v>
      </c>
      <c r="J69" s="31">
        <f t="shared" si="9"/>
        <v>136.25</v>
      </c>
      <c r="K69" s="31">
        <f t="shared" si="9"/>
        <v>911.48</v>
      </c>
      <c r="L69" s="4"/>
      <c r="M69" s="6"/>
    </row>
    <row r="70" spans="1:256" x14ac:dyDescent="0.2">
      <c r="A70" s="1" t="s">
        <v>179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256" s="18" customFormat="1" x14ac:dyDescent="0.2">
      <c r="A71" s="14" t="s">
        <v>189</v>
      </c>
      <c r="B71" s="7">
        <v>100</v>
      </c>
      <c r="C71" s="7">
        <v>8.64</v>
      </c>
      <c r="D71" s="7">
        <v>9.85</v>
      </c>
      <c r="E71" s="7">
        <v>45.53</v>
      </c>
      <c r="F71" s="7">
        <v>292.98</v>
      </c>
      <c r="G71" s="7">
        <v>100</v>
      </c>
      <c r="H71" s="7">
        <v>8.64</v>
      </c>
      <c r="I71" s="7">
        <v>9.85</v>
      </c>
      <c r="J71" s="7">
        <v>45.53</v>
      </c>
      <c r="K71" s="7">
        <v>292.98</v>
      </c>
      <c r="L71" s="7" t="s">
        <v>190</v>
      </c>
      <c r="M71" s="6" t="s">
        <v>191</v>
      </c>
    </row>
    <row r="72" spans="1:256" x14ac:dyDescent="0.2">
      <c r="A72" s="6" t="s">
        <v>183</v>
      </c>
      <c r="B72" s="10">
        <v>0</v>
      </c>
      <c r="C72" s="7">
        <v>0</v>
      </c>
      <c r="D72" s="7">
        <v>0</v>
      </c>
      <c r="E72" s="7">
        <v>0</v>
      </c>
      <c r="F72" s="7">
        <v>0</v>
      </c>
      <c r="G72" s="7">
        <v>100</v>
      </c>
      <c r="H72" s="7">
        <v>0.04</v>
      </c>
      <c r="I72" s="7">
        <v>0.04</v>
      </c>
      <c r="J72" s="7">
        <v>9.8000000000000007</v>
      </c>
      <c r="K72" s="7">
        <v>47</v>
      </c>
      <c r="L72" s="10" t="s">
        <v>55</v>
      </c>
      <c r="M72" s="6" t="s">
        <v>56</v>
      </c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</row>
    <row r="73" spans="1:256" x14ac:dyDescent="0.2">
      <c r="A73" s="20" t="s">
        <v>57</v>
      </c>
      <c r="B73" s="7">
        <v>222</v>
      </c>
      <c r="C73" s="10">
        <v>0.13</v>
      </c>
      <c r="D73" s="10">
        <v>0.02</v>
      </c>
      <c r="E73" s="10">
        <v>15.2</v>
      </c>
      <c r="F73" s="10">
        <v>62</v>
      </c>
      <c r="G73" s="7">
        <v>222</v>
      </c>
      <c r="H73" s="10">
        <v>0.13</v>
      </c>
      <c r="I73" s="10">
        <v>0.02</v>
      </c>
      <c r="J73" s="10">
        <v>15.2</v>
      </c>
      <c r="K73" s="10">
        <v>62</v>
      </c>
      <c r="L73" s="10" t="s">
        <v>58</v>
      </c>
      <c r="M73" s="14" t="s">
        <v>59</v>
      </c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</row>
    <row r="74" spans="1:256" x14ac:dyDescent="0.2">
      <c r="A74" s="16" t="s">
        <v>25</v>
      </c>
      <c r="B74" s="4">
        <f t="shared" ref="B74:K74" si="10">SUM(B71:B73)</f>
        <v>322</v>
      </c>
      <c r="C74" s="4">
        <f t="shared" si="10"/>
        <v>8.7700000000000014</v>
      </c>
      <c r="D74" s="4">
        <f t="shared" si="10"/>
        <v>9.8699999999999992</v>
      </c>
      <c r="E74" s="4">
        <f t="shared" si="10"/>
        <v>60.730000000000004</v>
      </c>
      <c r="F74" s="4">
        <f t="shared" si="10"/>
        <v>354.98</v>
      </c>
      <c r="G74" s="4">
        <f t="shared" si="10"/>
        <v>422</v>
      </c>
      <c r="H74" s="4">
        <f t="shared" si="10"/>
        <v>8.81</v>
      </c>
      <c r="I74" s="4">
        <f t="shared" si="10"/>
        <v>9.9099999999999984</v>
      </c>
      <c r="J74" s="4">
        <f t="shared" si="10"/>
        <v>70.53</v>
      </c>
      <c r="K74" s="4">
        <f t="shared" si="10"/>
        <v>401.98</v>
      </c>
      <c r="L74" s="4"/>
      <c r="M74" s="6"/>
    </row>
    <row r="75" spans="1:256" x14ac:dyDescent="0.2">
      <c r="A75" s="16" t="s">
        <v>184</v>
      </c>
      <c r="B75" s="4">
        <f t="shared" ref="B75:K75" si="11">SUM(B61,B69,B74)</f>
        <v>1597</v>
      </c>
      <c r="C75" s="4">
        <f t="shared" si="11"/>
        <v>54.95</v>
      </c>
      <c r="D75" s="4">
        <f t="shared" si="11"/>
        <v>58.269999999999996</v>
      </c>
      <c r="E75" s="4">
        <f t="shared" si="11"/>
        <v>246.26</v>
      </c>
      <c r="F75" s="4">
        <f t="shared" si="11"/>
        <v>1721.74</v>
      </c>
      <c r="G75" s="4">
        <f t="shared" si="11"/>
        <v>1877</v>
      </c>
      <c r="H75" s="4">
        <f t="shared" si="11"/>
        <v>60.29</v>
      </c>
      <c r="I75" s="4">
        <f t="shared" si="11"/>
        <v>65.039999999999992</v>
      </c>
      <c r="J75" s="4">
        <f t="shared" si="11"/>
        <v>283.88</v>
      </c>
      <c r="K75" s="4">
        <f t="shared" si="11"/>
        <v>1925.16</v>
      </c>
      <c r="L75" s="4"/>
      <c r="M75" s="6"/>
    </row>
    <row r="76" spans="1:256" x14ac:dyDescent="0.2">
      <c r="A76" s="3" t="s">
        <v>92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256" x14ac:dyDescent="0.2">
      <c r="A77" s="1" t="s">
        <v>2</v>
      </c>
      <c r="B77" s="3" t="s">
        <v>3</v>
      </c>
      <c r="C77" s="3"/>
      <c r="D77" s="3"/>
      <c r="E77" s="3"/>
      <c r="F77" s="3"/>
      <c r="G77" s="3" t="s">
        <v>178</v>
      </c>
      <c r="H77" s="3"/>
      <c r="I77" s="3"/>
      <c r="J77" s="3"/>
      <c r="K77" s="3"/>
      <c r="L77" s="1" t="s">
        <v>4</v>
      </c>
      <c r="M77" s="1" t="s">
        <v>5</v>
      </c>
    </row>
    <row r="78" spans="1:256" ht="11.4" customHeight="1" x14ac:dyDescent="0.2">
      <c r="A78" s="1"/>
      <c r="B78" s="4" t="s">
        <v>6</v>
      </c>
      <c r="C78" s="4" t="s">
        <v>7</v>
      </c>
      <c r="D78" s="4" t="s">
        <v>8</v>
      </c>
      <c r="E78" s="4" t="s">
        <v>9</v>
      </c>
      <c r="F78" s="4" t="s">
        <v>10</v>
      </c>
      <c r="G78" s="4" t="s">
        <v>6</v>
      </c>
      <c r="H78" s="4" t="s">
        <v>7</v>
      </c>
      <c r="I78" s="4" t="s">
        <v>8</v>
      </c>
      <c r="J78" s="4" t="s">
        <v>9</v>
      </c>
      <c r="K78" s="4" t="s">
        <v>10</v>
      </c>
      <c r="L78" s="1"/>
      <c r="M78" s="1"/>
    </row>
    <row r="79" spans="1:256" x14ac:dyDescent="0.2">
      <c r="A79" s="1" t="s">
        <v>11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256" x14ac:dyDescent="0.2">
      <c r="A80" s="6" t="s">
        <v>93</v>
      </c>
      <c r="B80" s="7">
        <v>220</v>
      </c>
      <c r="C80" s="7">
        <v>14.88</v>
      </c>
      <c r="D80" s="7">
        <v>17.510000000000002</v>
      </c>
      <c r="E80" s="7">
        <v>37.520000000000003</v>
      </c>
      <c r="F80" s="7">
        <v>367.84</v>
      </c>
      <c r="G80" s="7">
        <v>250</v>
      </c>
      <c r="H80" s="7">
        <v>16.91</v>
      </c>
      <c r="I80" s="7">
        <v>19.899999999999999</v>
      </c>
      <c r="J80" s="7">
        <v>42.64</v>
      </c>
      <c r="K80" s="7">
        <v>418</v>
      </c>
      <c r="L80" s="35" t="s">
        <v>192</v>
      </c>
      <c r="M80" s="6" t="s">
        <v>95</v>
      </c>
    </row>
    <row r="81" spans="1:256" s="21" customFormat="1" x14ac:dyDescent="0.3">
      <c r="A81" s="20" t="s">
        <v>96</v>
      </c>
      <c r="B81" s="10">
        <v>60</v>
      </c>
      <c r="C81" s="7">
        <f>12.03*0.6</f>
        <v>7.2179999999999991</v>
      </c>
      <c r="D81" s="7">
        <v>7.4</v>
      </c>
      <c r="E81" s="7">
        <f>27.3*0.6</f>
        <v>16.38</v>
      </c>
      <c r="F81" s="7">
        <f>266.3*0.6</f>
        <v>159.78</v>
      </c>
      <c r="G81" s="10">
        <v>100</v>
      </c>
      <c r="H81" s="7">
        <v>12.03</v>
      </c>
      <c r="I81" s="7">
        <v>12.3</v>
      </c>
      <c r="J81" s="7">
        <v>27.3</v>
      </c>
      <c r="K81" s="7">
        <v>266.3</v>
      </c>
      <c r="L81" s="10">
        <v>430</v>
      </c>
      <c r="M81" s="20" t="s">
        <v>97</v>
      </c>
    </row>
    <row r="82" spans="1:256" x14ac:dyDescent="0.2">
      <c r="A82" s="20" t="s">
        <v>57</v>
      </c>
      <c r="B82" s="7">
        <v>222</v>
      </c>
      <c r="C82" s="10">
        <v>0.13</v>
      </c>
      <c r="D82" s="10">
        <v>0.02</v>
      </c>
      <c r="E82" s="10">
        <v>15.2</v>
      </c>
      <c r="F82" s="10">
        <v>62</v>
      </c>
      <c r="G82" s="7">
        <v>222</v>
      </c>
      <c r="H82" s="10">
        <v>0.13</v>
      </c>
      <c r="I82" s="10">
        <v>0.02</v>
      </c>
      <c r="J82" s="10">
        <v>15.2</v>
      </c>
      <c r="K82" s="10">
        <v>62</v>
      </c>
      <c r="L82" s="10" t="s">
        <v>58</v>
      </c>
      <c r="M82" s="14" t="s">
        <v>59</v>
      </c>
    </row>
    <row r="83" spans="1:256" x14ac:dyDescent="0.2">
      <c r="A83" s="16" t="s">
        <v>25</v>
      </c>
      <c r="B83" s="4">
        <f t="shared" ref="B83:K83" si="12">SUM(B80:B82)</f>
        <v>502</v>
      </c>
      <c r="C83" s="4">
        <f t="shared" si="12"/>
        <v>22.227999999999998</v>
      </c>
      <c r="D83" s="4">
        <f t="shared" si="12"/>
        <v>24.930000000000003</v>
      </c>
      <c r="E83" s="4">
        <f t="shared" si="12"/>
        <v>69.100000000000009</v>
      </c>
      <c r="F83" s="4">
        <f t="shared" si="12"/>
        <v>589.62</v>
      </c>
      <c r="G83" s="4">
        <f t="shared" si="12"/>
        <v>572</v>
      </c>
      <c r="H83" s="4">
        <f t="shared" si="12"/>
        <v>29.069999999999997</v>
      </c>
      <c r="I83" s="4">
        <f t="shared" si="12"/>
        <v>32.220000000000006</v>
      </c>
      <c r="J83" s="4">
        <f t="shared" si="12"/>
        <v>85.14</v>
      </c>
      <c r="K83" s="4">
        <f t="shared" si="12"/>
        <v>746.3</v>
      </c>
      <c r="L83" s="4"/>
      <c r="M83" s="6"/>
    </row>
    <row r="84" spans="1:256" x14ac:dyDescent="0.2">
      <c r="A84" s="3" t="s">
        <v>26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256" s="27" customFormat="1" x14ac:dyDescent="0.2">
      <c r="A85" s="23" t="s">
        <v>98</v>
      </c>
      <c r="B85" s="24">
        <v>200</v>
      </c>
      <c r="C85" s="36">
        <v>1.56</v>
      </c>
      <c r="D85" s="36">
        <v>5.2</v>
      </c>
      <c r="E85" s="36">
        <v>8.6</v>
      </c>
      <c r="F85" s="36">
        <v>87.89</v>
      </c>
      <c r="G85" s="10">
        <v>260</v>
      </c>
      <c r="H85" s="10">
        <v>1.84</v>
      </c>
      <c r="I85" s="10">
        <v>6.49</v>
      </c>
      <c r="J85" s="10">
        <v>9.5</v>
      </c>
      <c r="K85" s="10">
        <v>111.25</v>
      </c>
      <c r="L85" s="10" t="s">
        <v>193</v>
      </c>
      <c r="M85" s="9" t="s">
        <v>100</v>
      </c>
    </row>
    <row r="86" spans="1:256" x14ac:dyDescent="0.2">
      <c r="A86" s="11" t="s">
        <v>101</v>
      </c>
      <c r="B86" s="10">
        <v>90</v>
      </c>
      <c r="C86" s="7">
        <v>11.1</v>
      </c>
      <c r="D86" s="7">
        <v>14.26</v>
      </c>
      <c r="E86" s="7">
        <v>10.199999999999999</v>
      </c>
      <c r="F86" s="7">
        <v>215.87</v>
      </c>
      <c r="G86" s="37">
        <v>100</v>
      </c>
      <c r="H86" s="7">
        <v>12.3</v>
      </c>
      <c r="I86" s="7">
        <v>15.8</v>
      </c>
      <c r="J86" s="7">
        <v>11.3</v>
      </c>
      <c r="K86" s="7">
        <v>239.86</v>
      </c>
      <c r="L86" s="10" t="s">
        <v>102</v>
      </c>
      <c r="M86" s="6" t="s">
        <v>103</v>
      </c>
    </row>
    <row r="87" spans="1:256" ht="12" customHeight="1" x14ac:dyDescent="0.2">
      <c r="A87" s="14" t="s">
        <v>104</v>
      </c>
      <c r="B87" s="7">
        <v>150</v>
      </c>
      <c r="C87" s="7">
        <v>8.6</v>
      </c>
      <c r="D87" s="7">
        <v>6.09</v>
      </c>
      <c r="E87" s="7">
        <v>38.64</v>
      </c>
      <c r="F87" s="7">
        <v>243.75</v>
      </c>
      <c r="G87" s="7">
        <v>180</v>
      </c>
      <c r="H87" s="7">
        <v>10.32</v>
      </c>
      <c r="I87" s="7">
        <v>7.31</v>
      </c>
      <c r="J87" s="7">
        <v>46.37</v>
      </c>
      <c r="K87" s="7">
        <v>292.5</v>
      </c>
      <c r="L87" s="10" t="s">
        <v>105</v>
      </c>
      <c r="M87" s="11" t="s">
        <v>106</v>
      </c>
    </row>
    <row r="88" spans="1:256" ht="20.399999999999999" x14ac:dyDescent="0.2">
      <c r="A88" s="14" t="s">
        <v>107</v>
      </c>
      <c r="B88" s="7">
        <v>60</v>
      </c>
      <c r="C88" s="7">
        <v>0.99</v>
      </c>
      <c r="D88" s="7">
        <v>5.03</v>
      </c>
      <c r="E88" s="7">
        <v>3.7</v>
      </c>
      <c r="F88" s="7">
        <v>61.45</v>
      </c>
      <c r="G88" s="7">
        <v>100</v>
      </c>
      <c r="H88" s="7">
        <v>1.62</v>
      </c>
      <c r="I88" s="7">
        <v>10.050000000000001</v>
      </c>
      <c r="J88" s="7">
        <v>5.88</v>
      </c>
      <c r="K88" s="7">
        <v>116.1</v>
      </c>
      <c r="L88" s="7">
        <v>306</v>
      </c>
      <c r="M88" s="11" t="s">
        <v>108</v>
      </c>
    </row>
    <row r="89" spans="1:256" x14ac:dyDescent="0.2">
      <c r="A89" s="20" t="s">
        <v>109</v>
      </c>
      <c r="B89" s="10">
        <v>200</v>
      </c>
      <c r="C89" s="7">
        <v>0.1</v>
      </c>
      <c r="D89" s="7">
        <v>0.1</v>
      </c>
      <c r="E89" s="7">
        <v>15.9</v>
      </c>
      <c r="F89" s="7">
        <v>65</v>
      </c>
      <c r="G89" s="10">
        <v>200</v>
      </c>
      <c r="H89" s="7">
        <v>0.1</v>
      </c>
      <c r="I89" s="7">
        <v>0.1</v>
      </c>
      <c r="J89" s="7">
        <v>15.9</v>
      </c>
      <c r="K89" s="7">
        <v>65</v>
      </c>
      <c r="L89" s="10">
        <v>492</v>
      </c>
      <c r="M89" s="11" t="s">
        <v>110</v>
      </c>
    </row>
    <row r="90" spans="1:256" x14ac:dyDescent="0.2">
      <c r="A90" s="14" t="s">
        <v>45</v>
      </c>
      <c r="B90" s="7">
        <v>40</v>
      </c>
      <c r="C90" s="7">
        <v>2.6</v>
      </c>
      <c r="D90" s="7">
        <v>0.4</v>
      </c>
      <c r="E90" s="7">
        <v>17.2</v>
      </c>
      <c r="F90" s="7">
        <v>85</v>
      </c>
      <c r="G90" s="7">
        <v>40</v>
      </c>
      <c r="H90" s="7">
        <v>2.6</v>
      </c>
      <c r="I90" s="7">
        <v>0.4</v>
      </c>
      <c r="J90" s="7">
        <v>17.2</v>
      </c>
      <c r="K90" s="7">
        <v>85</v>
      </c>
      <c r="L90" s="7" t="s">
        <v>46</v>
      </c>
      <c r="M90" s="6" t="s">
        <v>47</v>
      </c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  <c r="IV90" s="18"/>
    </row>
    <row r="91" spans="1:256" x14ac:dyDescent="0.2">
      <c r="A91" s="14" t="s">
        <v>48</v>
      </c>
      <c r="B91" s="10">
        <v>40</v>
      </c>
      <c r="C91" s="7">
        <v>3.2</v>
      </c>
      <c r="D91" s="7">
        <v>0.4</v>
      </c>
      <c r="E91" s="7">
        <v>20.399999999999999</v>
      </c>
      <c r="F91" s="7">
        <v>100</v>
      </c>
      <c r="G91" s="10">
        <v>40</v>
      </c>
      <c r="H91" s="7">
        <v>3.2</v>
      </c>
      <c r="I91" s="7">
        <v>0.4</v>
      </c>
      <c r="J91" s="7">
        <v>20.399999999999999</v>
      </c>
      <c r="K91" s="7">
        <v>100</v>
      </c>
      <c r="L91" s="10" t="s">
        <v>46</v>
      </c>
      <c r="M91" s="11" t="s">
        <v>49</v>
      </c>
    </row>
    <row r="92" spans="1:256" x14ac:dyDescent="0.2">
      <c r="A92" s="16" t="s">
        <v>25</v>
      </c>
      <c r="B92" s="4">
        <f t="shared" ref="B92:K92" si="13">SUM(B85:B91)</f>
        <v>780</v>
      </c>
      <c r="C92" s="31">
        <f t="shared" si="13"/>
        <v>28.15</v>
      </c>
      <c r="D92" s="31">
        <f t="shared" si="13"/>
        <v>31.48</v>
      </c>
      <c r="E92" s="31">
        <f t="shared" si="13"/>
        <v>114.64000000000001</v>
      </c>
      <c r="F92" s="31">
        <f t="shared" si="13"/>
        <v>858.96</v>
      </c>
      <c r="G92" s="31">
        <f t="shared" si="13"/>
        <v>920</v>
      </c>
      <c r="H92" s="31">
        <f t="shared" si="13"/>
        <v>31.980000000000004</v>
      </c>
      <c r="I92" s="31">
        <f t="shared" si="13"/>
        <v>40.549999999999997</v>
      </c>
      <c r="J92" s="31">
        <f t="shared" si="13"/>
        <v>126.55000000000001</v>
      </c>
      <c r="K92" s="31">
        <f t="shared" si="13"/>
        <v>1009.71</v>
      </c>
      <c r="L92" s="4"/>
      <c r="M92" s="6"/>
    </row>
    <row r="93" spans="1:256" x14ac:dyDescent="0.2">
      <c r="A93" s="1" t="s">
        <v>179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256" ht="20.399999999999999" x14ac:dyDescent="0.2">
      <c r="A94" s="6" t="s">
        <v>194</v>
      </c>
      <c r="B94" s="10">
        <v>100</v>
      </c>
      <c r="C94" s="7">
        <v>8.7100000000000009</v>
      </c>
      <c r="D94" s="7">
        <v>9.68</v>
      </c>
      <c r="E94" s="7">
        <v>58.08</v>
      </c>
      <c r="F94" s="7">
        <v>361.74</v>
      </c>
      <c r="G94" s="10">
        <v>100</v>
      </c>
      <c r="H94" s="7">
        <v>8.7100000000000009</v>
      </c>
      <c r="I94" s="7">
        <v>9.68</v>
      </c>
      <c r="J94" s="7">
        <v>58.08</v>
      </c>
      <c r="K94" s="7">
        <v>361.74</v>
      </c>
      <c r="L94" s="10" t="s">
        <v>195</v>
      </c>
      <c r="M94" s="11" t="s">
        <v>196</v>
      </c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  <c r="GE94" s="33"/>
      <c r="GF94" s="33"/>
      <c r="GG94" s="33"/>
      <c r="GH94" s="33"/>
      <c r="GI94" s="33"/>
      <c r="GJ94" s="33"/>
      <c r="GK94" s="33"/>
      <c r="GL94" s="33"/>
      <c r="GM94" s="33"/>
      <c r="GN94" s="33"/>
      <c r="GO94" s="33"/>
      <c r="GP94" s="33"/>
      <c r="GQ94" s="33"/>
      <c r="GR94" s="33"/>
      <c r="GS94" s="33"/>
      <c r="GT94" s="33"/>
      <c r="GU94" s="33"/>
      <c r="GV94" s="33"/>
      <c r="GW94" s="33"/>
      <c r="GX94" s="33"/>
      <c r="GY94" s="33"/>
      <c r="GZ94" s="33"/>
      <c r="HA94" s="33"/>
      <c r="HB94" s="33"/>
      <c r="HC94" s="33"/>
      <c r="HD94" s="33"/>
      <c r="HE94" s="33"/>
      <c r="HF94" s="33"/>
      <c r="HG94" s="33"/>
      <c r="HH94" s="33"/>
      <c r="HI94" s="33"/>
      <c r="HJ94" s="33"/>
      <c r="HK94" s="33"/>
      <c r="HL94" s="33"/>
      <c r="HM94" s="33"/>
      <c r="HN94" s="33"/>
      <c r="HO94" s="33"/>
      <c r="HP94" s="33"/>
      <c r="HQ94" s="33"/>
      <c r="HR94" s="33"/>
      <c r="HS94" s="33"/>
      <c r="HT94" s="33"/>
      <c r="HU94" s="33"/>
      <c r="HV94" s="33"/>
      <c r="HW94" s="33"/>
      <c r="HX94" s="33"/>
      <c r="HY94" s="33"/>
      <c r="HZ94" s="33"/>
      <c r="IA94" s="33"/>
      <c r="IB94" s="33"/>
      <c r="IC94" s="33"/>
      <c r="ID94" s="33"/>
      <c r="IE94" s="33"/>
      <c r="IF94" s="33"/>
      <c r="IG94" s="33"/>
      <c r="IH94" s="33"/>
      <c r="II94" s="33"/>
      <c r="IJ94" s="33"/>
      <c r="IK94" s="33"/>
      <c r="IL94" s="33"/>
      <c r="IM94" s="33"/>
      <c r="IN94" s="33"/>
      <c r="IO94" s="33"/>
      <c r="IP94" s="33"/>
      <c r="IQ94" s="33"/>
      <c r="IR94" s="33"/>
      <c r="IS94" s="33"/>
      <c r="IT94" s="33"/>
      <c r="IU94" s="33"/>
      <c r="IV94" s="33"/>
    </row>
    <row r="95" spans="1:256" x14ac:dyDescent="0.2">
      <c r="A95" s="6" t="s">
        <v>183</v>
      </c>
      <c r="B95" s="10">
        <v>0</v>
      </c>
      <c r="C95" s="7">
        <v>0</v>
      </c>
      <c r="D95" s="7">
        <v>0</v>
      </c>
      <c r="E95" s="7">
        <v>0</v>
      </c>
      <c r="F95" s="7">
        <v>0</v>
      </c>
      <c r="G95" s="7">
        <v>100</v>
      </c>
      <c r="H95" s="7">
        <v>0.04</v>
      </c>
      <c r="I95" s="7">
        <v>0.04</v>
      </c>
      <c r="J95" s="7">
        <v>9.8000000000000007</v>
      </c>
      <c r="K95" s="7">
        <v>47</v>
      </c>
      <c r="L95" s="10" t="s">
        <v>55</v>
      </c>
      <c r="M95" s="6" t="s">
        <v>56</v>
      </c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  <c r="GG95" s="33"/>
      <c r="GH95" s="33"/>
      <c r="GI95" s="33"/>
      <c r="GJ95" s="33"/>
      <c r="GK95" s="33"/>
      <c r="GL95" s="33"/>
      <c r="GM95" s="33"/>
      <c r="GN95" s="33"/>
      <c r="GO95" s="33"/>
      <c r="GP95" s="33"/>
      <c r="GQ95" s="33"/>
      <c r="GR95" s="33"/>
      <c r="GS95" s="33"/>
      <c r="GT95" s="33"/>
      <c r="GU95" s="33"/>
      <c r="GV95" s="33"/>
      <c r="GW95" s="33"/>
      <c r="GX95" s="33"/>
      <c r="GY95" s="33"/>
      <c r="GZ95" s="33"/>
      <c r="HA95" s="33"/>
      <c r="HB95" s="33"/>
      <c r="HC95" s="33"/>
      <c r="HD95" s="33"/>
      <c r="HE95" s="33"/>
      <c r="HF95" s="33"/>
      <c r="HG95" s="33"/>
      <c r="HH95" s="33"/>
      <c r="HI95" s="33"/>
      <c r="HJ95" s="33"/>
      <c r="HK95" s="33"/>
      <c r="HL95" s="33"/>
      <c r="HM95" s="33"/>
      <c r="HN95" s="33"/>
      <c r="HO95" s="33"/>
      <c r="HP95" s="33"/>
      <c r="HQ95" s="33"/>
      <c r="HR95" s="33"/>
      <c r="HS95" s="33"/>
      <c r="HT95" s="33"/>
      <c r="HU95" s="33"/>
      <c r="HV95" s="33"/>
      <c r="HW95" s="33"/>
      <c r="HX95" s="33"/>
      <c r="HY95" s="33"/>
      <c r="HZ95" s="33"/>
      <c r="IA95" s="33"/>
      <c r="IB95" s="33"/>
      <c r="IC95" s="33"/>
      <c r="ID95" s="33"/>
      <c r="IE95" s="33"/>
      <c r="IF95" s="33"/>
      <c r="IG95" s="33"/>
      <c r="IH95" s="33"/>
      <c r="II95" s="33"/>
      <c r="IJ95" s="33"/>
      <c r="IK95" s="33"/>
      <c r="IL95" s="33"/>
      <c r="IM95" s="33"/>
      <c r="IN95" s="33"/>
      <c r="IO95" s="33"/>
      <c r="IP95" s="33"/>
      <c r="IQ95" s="33"/>
      <c r="IR95" s="33"/>
      <c r="IS95" s="33"/>
      <c r="IT95" s="33"/>
      <c r="IU95" s="33"/>
      <c r="IV95" s="33"/>
    </row>
    <row r="96" spans="1:256" x14ac:dyDescent="0.2">
      <c r="A96" s="20" t="s">
        <v>57</v>
      </c>
      <c r="B96" s="7">
        <v>222</v>
      </c>
      <c r="C96" s="10">
        <v>0.13</v>
      </c>
      <c r="D96" s="10">
        <v>0.02</v>
      </c>
      <c r="E96" s="10">
        <v>15.2</v>
      </c>
      <c r="F96" s="10">
        <v>62</v>
      </c>
      <c r="G96" s="7">
        <v>222</v>
      </c>
      <c r="H96" s="10">
        <v>0.13</v>
      </c>
      <c r="I96" s="10">
        <v>0.02</v>
      </c>
      <c r="J96" s="10">
        <v>15.2</v>
      </c>
      <c r="K96" s="10">
        <v>62</v>
      </c>
      <c r="L96" s="10" t="s">
        <v>58</v>
      </c>
      <c r="M96" s="14" t="s">
        <v>59</v>
      </c>
    </row>
    <row r="97" spans="1:13" x14ac:dyDescent="0.2">
      <c r="A97" s="16" t="s">
        <v>25</v>
      </c>
      <c r="B97" s="4">
        <f t="shared" ref="B97:K97" si="14">SUM(B94:B96)</f>
        <v>322</v>
      </c>
      <c r="C97" s="4">
        <f t="shared" si="14"/>
        <v>8.8400000000000016</v>
      </c>
      <c r="D97" s="4">
        <f t="shared" si="14"/>
        <v>9.6999999999999993</v>
      </c>
      <c r="E97" s="4">
        <f t="shared" si="14"/>
        <v>73.28</v>
      </c>
      <c r="F97" s="4">
        <f t="shared" si="14"/>
        <v>423.74</v>
      </c>
      <c r="G97" s="4">
        <f t="shared" si="14"/>
        <v>422</v>
      </c>
      <c r="H97" s="4">
        <f t="shared" si="14"/>
        <v>8.8800000000000008</v>
      </c>
      <c r="I97" s="4">
        <f t="shared" si="14"/>
        <v>9.7399999999999984</v>
      </c>
      <c r="J97" s="4">
        <f t="shared" si="14"/>
        <v>83.08</v>
      </c>
      <c r="K97" s="4">
        <f t="shared" si="14"/>
        <v>470.74</v>
      </c>
      <c r="L97" s="4"/>
      <c r="M97" s="6"/>
    </row>
    <row r="98" spans="1:13" x14ac:dyDescent="0.2">
      <c r="A98" s="16" t="s">
        <v>184</v>
      </c>
      <c r="B98" s="4">
        <f t="shared" ref="B98:K98" si="15">SUM(B83,B92,B97)</f>
        <v>1604</v>
      </c>
      <c r="C98" s="4">
        <f t="shared" si="15"/>
        <v>59.218000000000004</v>
      </c>
      <c r="D98" s="4">
        <f t="shared" si="15"/>
        <v>66.11</v>
      </c>
      <c r="E98" s="4">
        <f t="shared" si="15"/>
        <v>257.02</v>
      </c>
      <c r="F98" s="4">
        <f t="shared" si="15"/>
        <v>1872.32</v>
      </c>
      <c r="G98" s="4">
        <f t="shared" si="15"/>
        <v>1914</v>
      </c>
      <c r="H98" s="4">
        <f t="shared" si="15"/>
        <v>69.929999999999993</v>
      </c>
      <c r="I98" s="4">
        <f t="shared" si="15"/>
        <v>82.51</v>
      </c>
      <c r="J98" s="4">
        <f t="shared" si="15"/>
        <v>294.77</v>
      </c>
      <c r="K98" s="4">
        <f t="shared" si="15"/>
        <v>2226.75</v>
      </c>
      <c r="L98" s="4"/>
      <c r="M98" s="6"/>
    </row>
    <row r="99" spans="1:13" x14ac:dyDescent="0.2">
      <c r="A99" s="3" t="s">
        <v>111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">
      <c r="A100" s="1" t="s">
        <v>2</v>
      </c>
      <c r="B100" s="3" t="s">
        <v>3</v>
      </c>
      <c r="C100" s="3"/>
      <c r="D100" s="3"/>
      <c r="E100" s="3"/>
      <c r="F100" s="3"/>
      <c r="G100" s="3" t="s">
        <v>178</v>
      </c>
      <c r="H100" s="3"/>
      <c r="I100" s="3"/>
      <c r="J100" s="3"/>
      <c r="K100" s="3"/>
      <c r="L100" s="1" t="s">
        <v>4</v>
      </c>
      <c r="M100" s="1" t="s">
        <v>5</v>
      </c>
    </row>
    <row r="101" spans="1:13" ht="11.4" customHeight="1" x14ac:dyDescent="0.2">
      <c r="A101" s="1"/>
      <c r="B101" s="4" t="s">
        <v>6</v>
      </c>
      <c r="C101" s="4" t="s">
        <v>7</v>
      </c>
      <c r="D101" s="4" t="s">
        <v>8</v>
      </c>
      <c r="E101" s="4" t="s">
        <v>9</v>
      </c>
      <c r="F101" s="4" t="s">
        <v>10</v>
      </c>
      <c r="G101" s="4" t="s">
        <v>6</v>
      </c>
      <c r="H101" s="4" t="s">
        <v>7</v>
      </c>
      <c r="I101" s="4" t="s">
        <v>8</v>
      </c>
      <c r="J101" s="4" t="s">
        <v>9</v>
      </c>
      <c r="K101" s="4" t="s">
        <v>10</v>
      </c>
      <c r="L101" s="1"/>
      <c r="M101" s="1"/>
    </row>
    <row r="102" spans="1:13" x14ac:dyDescent="0.2">
      <c r="A102" s="1" t="s">
        <v>11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1.4" customHeight="1" x14ac:dyDescent="0.2">
      <c r="A103" s="6" t="s">
        <v>112</v>
      </c>
      <c r="B103" s="7">
        <v>205</v>
      </c>
      <c r="C103" s="7">
        <v>8.6</v>
      </c>
      <c r="D103" s="7">
        <v>7.46</v>
      </c>
      <c r="E103" s="7">
        <v>44.26</v>
      </c>
      <c r="F103" s="7">
        <v>279</v>
      </c>
      <c r="G103" s="7">
        <v>250</v>
      </c>
      <c r="H103" s="7">
        <v>10.34</v>
      </c>
      <c r="I103" s="7">
        <v>13.27</v>
      </c>
      <c r="J103" s="7">
        <v>53.18</v>
      </c>
      <c r="K103" s="7">
        <v>374.4</v>
      </c>
      <c r="L103" s="34" t="s">
        <v>197</v>
      </c>
      <c r="M103" s="9" t="s">
        <v>113</v>
      </c>
    </row>
    <row r="104" spans="1:13" ht="11.4" customHeight="1" x14ac:dyDescent="0.2">
      <c r="A104" s="6" t="s">
        <v>15</v>
      </c>
      <c r="B104" s="10">
        <v>20</v>
      </c>
      <c r="C104" s="7">
        <v>4.6399999999999997</v>
      </c>
      <c r="D104" s="7">
        <v>5.9</v>
      </c>
      <c r="E104" s="7">
        <v>0</v>
      </c>
      <c r="F104" s="7">
        <v>72</v>
      </c>
      <c r="G104" s="10">
        <v>20</v>
      </c>
      <c r="H104" s="7">
        <v>4.6399999999999997</v>
      </c>
      <c r="I104" s="7">
        <v>5.9</v>
      </c>
      <c r="J104" s="7">
        <v>0</v>
      </c>
      <c r="K104" s="7">
        <v>72</v>
      </c>
      <c r="L104" s="7" t="s">
        <v>16</v>
      </c>
      <c r="M104" s="6" t="s">
        <v>17</v>
      </c>
    </row>
    <row r="105" spans="1:13" x14ac:dyDescent="0.2">
      <c r="A105" s="11" t="s">
        <v>18</v>
      </c>
      <c r="B105" s="7">
        <v>50</v>
      </c>
      <c r="C105" s="7">
        <v>4.75</v>
      </c>
      <c r="D105" s="7">
        <v>1.5</v>
      </c>
      <c r="E105" s="7">
        <v>26</v>
      </c>
      <c r="F105" s="7">
        <v>132.5</v>
      </c>
      <c r="G105" s="7">
        <v>50</v>
      </c>
      <c r="H105" s="7">
        <v>4.75</v>
      </c>
      <c r="I105" s="7">
        <v>1.5</v>
      </c>
      <c r="J105" s="7">
        <v>26</v>
      </c>
      <c r="K105" s="7">
        <v>132.5</v>
      </c>
      <c r="L105" s="10" t="s">
        <v>19</v>
      </c>
      <c r="M105" s="9" t="s">
        <v>20</v>
      </c>
    </row>
    <row r="106" spans="1:13" x14ac:dyDescent="0.2">
      <c r="A106" s="6" t="s">
        <v>54</v>
      </c>
      <c r="B106" s="10">
        <v>100</v>
      </c>
      <c r="C106" s="7">
        <v>0.4</v>
      </c>
      <c r="D106" s="7">
        <v>0.4</v>
      </c>
      <c r="E106" s="7">
        <f>19.6/2</f>
        <v>9.8000000000000007</v>
      </c>
      <c r="F106" s="7">
        <f>94/2</f>
        <v>47</v>
      </c>
      <c r="G106" s="10">
        <v>100</v>
      </c>
      <c r="H106" s="7">
        <v>0.4</v>
      </c>
      <c r="I106" s="7">
        <v>0.4</v>
      </c>
      <c r="J106" s="7">
        <f>19.6/2</f>
        <v>9.8000000000000007</v>
      </c>
      <c r="K106" s="7">
        <f>94/2</f>
        <v>47</v>
      </c>
      <c r="L106" s="10" t="s">
        <v>55</v>
      </c>
      <c r="M106" s="6" t="s">
        <v>56</v>
      </c>
    </row>
    <row r="107" spans="1:13" s="19" customFormat="1" x14ac:dyDescent="0.2">
      <c r="A107" s="11" t="s">
        <v>21</v>
      </c>
      <c r="B107" s="10">
        <v>215</v>
      </c>
      <c r="C107" s="10">
        <v>7.0000000000000007E-2</v>
      </c>
      <c r="D107" s="10">
        <v>0.02</v>
      </c>
      <c r="E107" s="10">
        <v>15</v>
      </c>
      <c r="F107" s="10">
        <v>60</v>
      </c>
      <c r="G107" s="10">
        <v>215</v>
      </c>
      <c r="H107" s="10">
        <v>7.0000000000000007E-2</v>
      </c>
      <c r="I107" s="10">
        <v>0.02</v>
      </c>
      <c r="J107" s="10">
        <v>15</v>
      </c>
      <c r="K107" s="10">
        <v>60</v>
      </c>
      <c r="L107" s="10" t="s">
        <v>22</v>
      </c>
      <c r="M107" s="6" t="s">
        <v>23</v>
      </c>
    </row>
    <row r="108" spans="1:13" x14ac:dyDescent="0.2">
      <c r="A108" s="16" t="s">
        <v>25</v>
      </c>
      <c r="B108" s="4">
        <f t="shared" ref="B108:K108" si="16">SUM(B103:B107)</f>
        <v>590</v>
      </c>
      <c r="C108" s="4">
        <f t="shared" si="16"/>
        <v>18.459999999999997</v>
      </c>
      <c r="D108" s="4">
        <f t="shared" si="16"/>
        <v>15.28</v>
      </c>
      <c r="E108" s="4">
        <f t="shared" si="16"/>
        <v>95.059999999999988</v>
      </c>
      <c r="F108" s="4">
        <f t="shared" si="16"/>
        <v>590.5</v>
      </c>
      <c r="G108" s="4">
        <f t="shared" si="16"/>
        <v>635</v>
      </c>
      <c r="H108" s="4">
        <f t="shared" si="16"/>
        <v>20.2</v>
      </c>
      <c r="I108" s="4">
        <f t="shared" si="16"/>
        <v>21.09</v>
      </c>
      <c r="J108" s="4">
        <f t="shared" si="16"/>
        <v>103.98</v>
      </c>
      <c r="K108" s="4">
        <f t="shared" si="16"/>
        <v>685.9</v>
      </c>
      <c r="L108" s="4"/>
      <c r="M108" s="6"/>
    </row>
    <row r="109" spans="1:13" x14ac:dyDescent="0.2">
      <c r="A109" s="3" t="s">
        <v>26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ht="12.75" customHeight="1" x14ac:dyDescent="0.2">
      <c r="A110" s="6" t="s">
        <v>114</v>
      </c>
      <c r="B110" s="10">
        <v>200</v>
      </c>
      <c r="C110" s="7">
        <v>1.62</v>
      </c>
      <c r="D110" s="7">
        <v>2.19</v>
      </c>
      <c r="E110" s="7">
        <v>12.81</v>
      </c>
      <c r="F110" s="7">
        <v>77.13</v>
      </c>
      <c r="G110" s="7">
        <v>250</v>
      </c>
      <c r="H110" s="7">
        <v>2.0299999999999998</v>
      </c>
      <c r="I110" s="7">
        <v>2.74</v>
      </c>
      <c r="J110" s="7">
        <v>16.27</v>
      </c>
      <c r="K110" s="7">
        <v>96.41</v>
      </c>
      <c r="L110" s="7" t="s">
        <v>115</v>
      </c>
      <c r="M110" s="11" t="s">
        <v>116</v>
      </c>
    </row>
    <row r="111" spans="1:13" ht="12" customHeight="1" x14ac:dyDescent="0.2">
      <c r="A111" s="6" t="s">
        <v>117</v>
      </c>
      <c r="B111" s="7">
        <v>150</v>
      </c>
      <c r="C111" s="7">
        <v>8.5299999999999994</v>
      </c>
      <c r="D111" s="7">
        <v>9.6999999999999993</v>
      </c>
      <c r="E111" s="7">
        <v>7.11</v>
      </c>
      <c r="F111" s="7">
        <v>138.62</v>
      </c>
      <c r="G111" s="7">
        <v>150</v>
      </c>
      <c r="H111" s="7">
        <v>8.5299999999999994</v>
      </c>
      <c r="I111" s="7">
        <v>9.6999999999999993</v>
      </c>
      <c r="J111" s="7">
        <v>7.11</v>
      </c>
      <c r="K111" s="7">
        <v>138.62</v>
      </c>
      <c r="L111" s="10" t="s">
        <v>118</v>
      </c>
      <c r="M111" s="6" t="s">
        <v>119</v>
      </c>
    </row>
    <row r="112" spans="1:13" x14ac:dyDescent="0.2">
      <c r="A112" s="6" t="s">
        <v>120</v>
      </c>
      <c r="B112" s="10">
        <v>150</v>
      </c>
      <c r="C112" s="7">
        <v>3.44</v>
      </c>
      <c r="D112" s="7">
        <v>13.15</v>
      </c>
      <c r="E112" s="7">
        <v>27.92</v>
      </c>
      <c r="F112" s="7">
        <v>243.75</v>
      </c>
      <c r="G112" s="7">
        <v>180</v>
      </c>
      <c r="H112" s="7">
        <v>4.12</v>
      </c>
      <c r="I112" s="7">
        <v>15.78</v>
      </c>
      <c r="J112" s="7">
        <v>33.5</v>
      </c>
      <c r="K112" s="7">
        <v>292.5</v>
      </c>
      <c r="L112" s="10" t="s">
        <v>121</v>
      </c>
      <c r="M112" s="11" t="s">
        <v>122</v>
      </c>
    </row>
    <row r="113" spans="1:256" x14ac:dyDescent="0.2">
      <c r="A113" s="6" t="s">
        <v>42</v>
      </c>
      <c r="B113" s="10">
        <v>200</v>
      </c>
      <c r="C113" s="7">
        <v>0.15</v>
      </c>
      <c r="D113" s="7">
        <v>0.06</v>
      </c>
      <c r="E113" s="7">
        <v>20.65</v>
      </c>
      <c r="F113" s="7">
        <v>82.9</v>
      </c>
      <c r="G113" s="10">
        <v>200</v>
      </c>
      <c r="H113" s="7">
        <v>0.15</v>
      </c>
      <c r="I113" s="7">
        <v>0.06</v>
      </c>
      <c r="J113" s="7">
        <v>20.65</v>
      </c>
      <c r="K113" s="7">
        <v>82.9</v>
      </c>
      <c r="L113" s="7" t="s">
        <v>43</v>
      </c>
      <c r="M113" s="11" t="s">
        <v>44</v>
      </c>
    </row>
    <row r="114" spans="1:256" s="15" customFormat="1" ht="10.95" customHeight="1" x14ac:dyDescent="0.3">
      <c r="A114" s="14" t="s">
        <v>24</v>
      </c>
      <c r="B114" s="10">
        <v>200</v>
      </c>
      <c r="C114" s="10">
        <v>0.6</v>
      </c>
      <c r="D114" s="10">
        <v>0.4</v>
      </c>
      <c r="E114" s="10">
        <v>20.2</v>
      </c>
      <c r="F114" s="10">
        <v>92</v>
      </c>
      <c r="G114" s="10">
        <v>200</v>
      </c>
      <c r="H114" s="10">
        <v>0.6</v>
      </c>
      <c r="I114" s="10">
        <v>0.4</v>
      </c>
      <c r="J114" s="10">
        <v>20.2</v>
      </c>
      <c r="K114" s="10">
        <v>92</v>
      </c>
      <c r="L114" s="10"/>
      <c r="M114" s="11"/>
    </row>
    <row r="115" spans="1:256" x14ac:dyDescent="0.2">
      <c r="A115" s="14" t="s">
        <v>45</v>
      </c>
      <c r="B115" s="7">
        <v>50</v>
      </c>
      <c r="C115" s="7">
        <v>3.3</v>
      </c>
      <c r="D115" s="7">
        <v>0.5</v>
      </c>
      <c r="E115" s="7">
        <v>21.5</v>
      </c>
      <c r="F115" s="7">
        <v>106.3</v>
      </c>
      <c r="G115" s="7">
        <v>80</v>
      </c>
      <c r="H115" s="7">
        <v>5.2</v>
      </c>
      <c r="I115" s="7">
        <v>0.8</v>
      </c>
      <c r="J115" s="7">
        <v>34.4</v>
      </c>
      <c r="K115" s="7">
        <v>170</v>
      </c>
      <c r="L115" s="7" t="s">
        <v>123</v>
      </c>
      <c r="M115" s="6" t="s">
        <v>47</v>
      </c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  <c r="IV115" s="18"/>
    </row>
    <row r="116" spans="1:256" x14ac:dyDescent="0.2">
      <c r="A116" s="14" t="s">
        <v>48</v>
      </c>
      <c r="B116" s="10">
        <v>50</v>
      </c>
      <c r="C116" s="7">
        <v>4</v>
      </c>
      <c r="D116" s="7">
        <v>0.5</v>
      </c>
      <c r="E116" s="7">
        <v>25.5</v>
      </c>
      <c r="F116" s="7">
        <v>125</v>
      </c>
      <c r="G116" s="7">
        <v>80</v>
      </c>
      <c r="H116" s="7">
        <v>6.4</v>
      </c>
      <c r="I116" s="7">
        <v>0.8</v>
      </c>
      <c r="J116" s="7">
        <v>40.799999999999997</v>
      </c>
      <c r="K116" s="7">
        <v>200</v>
      </c>
      <c r="L116" s="10" t="s">
        <v>123</v>
      </c>
      <c r="M116" s="11" t="s">
        <v>49</v>
      </c>
    </row>
    <row r="117" spans="1:256" x14ac:dyDescent="0.2">
      <c r="A117" s="16" t="s">
        <v>25</v>
      </c>
      <c r="B117" s="4">
        <f t="shared" ref="B117:K117" si="17">SUM(B110:B116)</f>
        <v>1000</v>
      </c>
      <c r="C117" s="31">
        <f t="shared" si="17"/>
        <v>21.639999999999997</v>
      </c>
      <c r="D117" s="31">
        <f t="shared" si="17"/>
        <v>26.499999999999996</v>
      </c>
      <c r="E117" s="31">
        <f t="shared" si="17"/>
        <v>135.69</v>
      </c>
      <c r="F117" s="31">
        <f t="shared" si="17"/>
        <v>865.69999999999993</v>
      </c>
      <c r="G117" s="31">
        <f t="shared" si="17"/>
        <v>1140</v>
      </c>
      <c r="H117" s="31">
        <f t="shared" si="17"/>
        <v>27.03</v>
      </c>
      <c r="I117" s="31">
        <f t="shared" si="17"/>
        <v>30.279999999999998</v>
      </c>
      <c r="J117" s="31">
        <f t="shared" si="17"/>
        <v>172.93</v>
      </c>
      <c r="K117" s="31">
        <f t="shared" si="17"/>
        <v>1072.4299999999998</v>
      </c>
      <c r="L117" s="4"/>
      <c r="M117" s="6"/>
    </row>
    <row r="118" spans="1:256" x14ac:dyDescent="0.2">
      <c r="A118" s="1" t="s">
        <v>179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256" x14ac:dyDescent="0.2">
      <c r="A119" s="14" t="s">
        <v>198</v>
      </c>
      <c r="B119" s="7">
        <v>100</v>
      </c>
      <c r="C119" s="7">
        <v>12.29</v>
      </c>
      <c r="D119" s="7">
        <v>12.64</v>
      </c>
      <c r="E119" s="7">
        <v>38.909999999999997</v>
      </c>
      <c r="F119" s="7">
        <v>269.33</v>
      </c>
      <c r="G119" s="7">
        <v>75</v>
      </c>
      <c r="H119" s="7">
        <v>9.2200000000000006</v>
      </c>
      <c r="I119" s="7">
        <v>9.48</v>
      </c>
      <c r="J119" s="7">
        <v>29.18</v>
      </c>
      <c r="K119" s="7">
        <v>202</v>
      </c>
      <c r="L119" s="7" t="s">
        <v>34</v>
      </c>
      <c r="M119" s="9" t="s">
        <v>199</v>
      </c>
    </row>
    <row r="120" spans="1:256" x14ac:dyDescent="0.2">
      <c r="A120" s="6" t="s">
        <v>183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100</v>
      </c>
      <c r="H120" s="7">
        <v>0.04</v>
      </c>
      <c r="I120" s="7">
        <v>0.04</v>
      </c>
      <c r="J120" s="7">
        <v>9.8000000000000007</v>
      </c>
      <c r="K120" s="7">
        <v>47</v>
      </c>
      <c r="L120" s="10" t="s">
        <v>55</v>
      </c>
      <c r="M120" s="6" t="s">
        <v>56</v>
      </c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33"/>
      <c r="GZ120" s="33"/>
      <c r="HA120" s="33"/>
      <c r="HB120" s="33"/>
      <c r="HC120" s="33"/>
      <c r="HD120" s="33"/>
      <c r="HE120" s="33"/>
      <c r="HF120" s="33"/>
      <c r="HG120" s="33"/>
      <c r="HH120" s="33"/>
      <c r="HI120" s="33"/>
      <c r="HJ120" s="33"/>
      <c r="HK120" s="33"/>
      <c r="HL120" s="33"/>
      <c r="HM120" s="33"/>
      <c r="HN120" s="33"/>
      <c r="HO120" s="33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33"/>
      <c r="IA120" s="33"/>
      <c r="IB120" s="33"/>
      <c r="IC120" s="33"/>
      <c r="ID120" s="33"/>
      <c r="IE120" s="33"/>
      <c r="IF120" s="33"/>
      <c r="IG120" s="33"/>
      <c r="IH120" s="33"/>
      <c r="II120" s="33"/>
      <c r="IJ120" s="33"/>
      <c r="IK120" s="33"/>
      <c r="IL120" s="33"/>
      <c r="IM120" s="33"/>
      <c r="IN120" s="33"/>
      <c r="IO120" s="33"/>
      <c r="IP120" s="33"/>
      <c r="IQ120" s="33"/>
      <c r="IR120" s="33"/>
      <c r="IS120" s="33"/>
      <c r="IT120" s="33"/>
      <c r="IU120" s="33"/>
      <c r="IV120" s="33"/>
    </row>
    <row r="121" spans="1:256" x14ac:dyDescent="0.2">
      <c r="A121" s="20" t="s">
        <v>57</v>
      </c>
      <c r="B121" s="7">
        <v>222</v>
      </c>
      <c r="C121" s="10">
        <v>0.13</v>
      </c>
      <c r="D121" s="10">
        <v>0.02</v>
      </c>
      <c r="E121" s="10">
        <v>15.2</v>
      </c>
      <c r="F121" s="10">
        <v>62</v>
      </c>
      <c r="G121" s="7">
        <v>222</v>
      </c>
      <c r="H121" s="10">
        <v>0.13</v>
      </c>
      <c r="I121" s="10">
        <v>0.02</v>
      </c>
      <c r="J121" s="10">
        <v>15.2</v>
      </c>
      <c r="K121" s="10">
        <v>62</v>
      </c>
      <c r="L121" s="10" t="s">
        <v>58</v>
      </c>
      <c r="M121" s="14" t="s">
        <v>59</v>
      </c>
    </row>
    <row r="122" spans="1:256" x14ac:dyDescent="0.2">
      <c r="A122" s="16" t="s">
        <v>25</v>
      </c>
      <c r="B122" s="4">
        <f t="shared" ref="B122:K122" si="18">SUM(B119:B121)</f>
        <v>322</v>
      </c>
      <c r="C122" s="4">
        <f t="shared" si="18"/>
        <v>12.42</v>
      </c>
      <c r="D122" s="4">
        <f t="shared" si="18"/>
        <v>12.66</v>
      </c>
      <c r="E122" s="4">
        <f t="shared" si="18"/>
        <v>54.11</v>
      </c>
      <c r="F122" s="4">
        <f t="shared" si="18"/>
        <v>331.33</v>
      </c>
      <c r="G122" s="4">
        <f t="shared" si="18"/>
        <v>397</v>
      </c>
      <c r="H122" s="4">
        <f t="shared" si="18"/>
        <v>9.39</v>
      </c>
      <c r="I122" s="4">
        <f t="shared" si="18"/>
        <v>9.5399999999999991</v>
      </c>
      <c r="J122" s="4">
        <f t="shared" si="18"/>
        <v>54.180000000000007</v>
      </c>
      <c r="K122" s="4">
        <f t="shared" si="18"/>
        <v>311</v>
      </c>
      <c r="L122" s="4"/>
      <c r="M122" s="6"/>
    </row>
    <row r="123" spans="1:256" x14ac:dyDescent="0.2">
      <c r="A123" s="16" t="s">
        <v>184</v>
      </c>
      <c r="B123" s="4">
        <f t="shared" ref="B123:K123" si="19">SUM(B108,B117,B122)</f>
        <v>1912</v>
      </c>
      <c r="C123" s="4">
        <f t="shared" si="19"/>
        <v>52.519999999999996</v>
      </c>
      <c r="D123" s="4">
        <f t="shared" si="19"/>
        <v>54.44</v>
      </c>
      <c r="E123" s="4">
        <f t="shared" si="19"/>
        <v>284.86</v>
      </c>
      <c r="F123" s="4">
        <f t="shared" si="19"/>
        <v>1787.5299999999997</v>
      </c>
      <c r="G123" s="4">
        <f t="shared" si="19"/>
        <v>2172</v>
      </c>
      <c r="H123" s="4">
        <f t="shared" si="19"/>
        <v>56.620000000000005</v>
      </c>
      <c r="I123" s="4">
        <f t="shared" si="19"/>
        <v>60.91</v>
      </c>
      <c r="J123" s="4">
        <f t="shared" si="19"/>
        <v>331.09000000000003</v>
      </c>
      <c r="K123" s="4">
        <f t="shared" si="19"/>
        <v>2069.33</v>
      </c>
      <c r="L123" s="4"/>
      <c r="M123" s="6"/>
    </row>
    <row r="124" spans="1:256" x14ac:dyDescent="0.2">
      <c r="A124" s="3" t="s">
        <v>124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256" x14ac:dyDescent="0.2">
      <c r="A125" s="1" t="s">
        <v>2</v>
      </c>
      <c r="B125" s="3" t="s">
        <v>3</v>
      </c>
      <c r="C125" s="3"/>
      <c r="D125" s="3"/>
      <c r="E125" s="3"/>
      <c r="F125" s="3"/>
      <c r="G125" s="3" t="s">
        <v>178</v>
      </c>
      <c r="H125" s="3"/>
      <c r="I125" s="3"/>
      <c r="J125" s="3"/>
      <c r="K125" s="3"/>
      <c r="L125" s="1" t="s">
        <v>4</v>
      </c>
      <c r="M125" s="1" t="s">
        <v>5</v>
      </c>
    </row>
    <row r="126" spans="1:256" ht="11.4" customHeight="1" x14ac:dyDescent="0.2">
      <c r="A126" s="1"/>
      <c r="B126" s="4" t="s">
        <v>6</v>
      </c>
      <c r="C126" s="4" t="s">
        <v>7</v>
      </c>
      <c r="D126" s="4" t="s">
        <v>8</v>
      </c>
      <c r="E126" s="4" t="s">
        <v>9</v>
      </c>
      <c r="F126" s="4" t="s">
        <v>10</v>
      </c>
      <c r="G126" s="4" t="s">
        <v>6</v>
      </c>
      <c r="H126" s="4" t="s">
        <v>7</v>
      </c>
      <c r="I126" s="4" t="s">
        <v>8</v>
      </c>
      <c r="J126" s="4" t="s">
        <v>9</v>
      </c>
      <c r="K126" s="4" t="s">
        <v>10</v>
      </c>
      <c r="L126" s="1"/>
      <c r="M126" s="1"/>
    </row>
    <row r="127" spans="1:256" x14ac:dyDescent="0.2">
      <c r="A127" s="1" t="s">
        <v>11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256" x14ac:dyDescent="0.2">
      <c r="A128" s="11" t="s">
        <v>30</v>
      </c>
      <c r="B128" s="10">
        <v>90</v>
      </c>
      <c r="C128" s="7">
        <v>10.6</v>
      </c>
      <c r="D128" s="7">
        <v>12.6</v>
      </c>
      <c r="E128" s="7">
        <v>9.06</v>
      </c>
      <c r="F128" s="7">
        <v>207.09</v>
      </c>
      <c r="G128" s="10">
        <v>100</v>
      </c>
      <c r="H128" s="7">
        <v>11.63</v>
      </c>
      <c r="I128" s="7">
        <v>14.08</v>
      </c>
      <c r="J128" s="7">
        <v>10.08</v>
      </c>
      <c r="K128" s="7">
        <v>230.1</v>
      </c>
      <c r="L128" s="10" t="s">
        <v>31</v>
      </c>
      <c r="M128" s="6" t="s">
        <v>32</v>
      </c>
    </row>
    <row r="129" spans="1:256" x14ac:dyDescent="0.2">
      <c r="A129" s="6" t="s">
        <v>125</v>
      </c>
      <c r="B129" s="10">
        <v>150</v>
      </c>
      <c r="C129" s="7">
        <v>2.6</v>
      </c>
      <c r="D129" s="7">
        <v>11.8</v>
      </c>
      <c r="E129" s="7">
        <v>12.81</v>
      </c>
      <c r="F129" s="7">
        <v>163.5</v>
      </c>
      <c r="G129" s="7">
        <v>180</v>
      </c>
      <c r="H129" s="7">
        <v>3.1</v>
      </c>
      <c r="I129" s="7">
        <v>13.3</v>
      </c>
      <c r="J129" s="7">
        <v>15.37</v>
      </c>
      <c r="K129" s="7">
        <v>196.2</v>
      </c>
      <c r="L129" s="10" t="s">
        <v>126</v>
      </c>
      <c r="M129" s="9" t="s">
        <v>127</v>
      </c>
    </row>
    <row r="130" spans="1:256" x14ac:dyDescent="0.2">
      <c r="A130" s="14" t="s">
        <v>48</v>
      </c>
      <c r="B130" s="10">
        <v>60</v>
      </c>
      <c r="C130" s="7">
        <f>4/50*60</f>
        <v>4.8</v>
      </c>
      <c r="D130" s="7">
        <f>0.5/50*60</f>
        <v>0.6</v>
      </c>
      <c r="E130" s="7">
        <f>25.5/50*60</f>
        <v>30.6</v>
      </c>
      <c r="F130" s="7">
        <f>125/50*60</f>
        <v>150</v>
      </c>
      <c r="G130" s="7">
        <v>80</v>
      </c>
      <c r="H130" s="7">
        <v>6.4</v>
      </c>
      <c r="I130" s="7">
        <v>0.8</v>
      </c>
      <c r="J130" s="7">
        <v>40.799999999999997</v>
      </c>
      <c r="K130" s="7">
        <v>200</v>
      </c>
      <c r="L130" s="10" t="s">
        <v>123</v>
      </c>
      <c r="M130" s="11" t="s">
        <v>49</v>
      </c>
    </row>
    <row r="131" spans="1:256" x14ac:dyDescent="0.2">
      <c r="A131" s="20" t="s">
        <v>57</v>
      </c>
      <c r="B131" s="7">
        <v>222</v>
      </c>
      <c r="C131" s="10">
        <v>0.13</v>
      </c>
      <c r="D131" s="10">
        <v>0.02</v>
      </c>
      <c r="E131" s="10">
        <v>15.2</v>
      </c>
      <c r="F131" s="10">
        <v>62</v>
      </c>
      <c r="G131" s="7">
        <v>222</v>
      </c>
      <c r="H131" s="10">
        <v>0.13</v>
      </c>
      <c r="I131" s="10">
        <v>0.02</v>
      </c>
      <c r="J131" s="10">
        <v>15.2</v>
      </c>
      <c r="K131" s="10">
        <v>62</v>
      </c>
      <c r="L131" s="10" t="s">
        <v>58</v>
      </c>
      <c r="M131" s="14" t="s">
        <v>59</v>
      </c>
    </row>
    <row r="132" spans="1:256" x14ac:dyDescent="0.2">
      <c r="A132" s="16" t="s">
        <v>25</v>
      </c>
      <c r="B132" s="4">
        <f t="shared" ref="B132:K132" si="20">SUM(B128:B131)</f>
        <v>522</v>
      </c>
      <c r="C132" s="31">
        <f t="shared" si="20"/>
        <v>18.13</v>
      </c>
      <c r="D132" s="31">
        <f t="shared" si="20"/>
        <v>25.02</v>
      </c>
      <c r="E132" s="31">
        <f t="shared" si="20"/>
        <v>67.67</v>
      </c>
      <c r="F132" s="31">
        <f t="shared" si="20"/>
        <v>582.59</v>
      </c>
      <c r="G132" s="31">
        <f t="shared" si="20"/>
        <v>582</v>
      </c>
      <c r="H132" s="31">
        <f t="shared" si="20"/>
        <v>21.26</v>
      </c>
      <c r="I132" s="31">
        <f t="shared" si="20"/>
        <v>28.200000000000003</v>
      </c>
      <c r="J132" s="31">
        <f t="shared" si="20"/>
        <v>81.45</v>
      </c>
      <c r="K132" s="31">
        <f t="shared" si="20"/>
        <v>688.3</v>
      </c>
      <c r="L132" s="4"/>
      <c r="M132" s="6"/>
    </row>
    <row r="133" spans="1:256" x14ac:dyDescent="0.2">
      <c r="A133" s="3" t="s">
        <v>26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256" ht="12.75" customHeight="1" x14ac:dyDescent="0.2">
      <c r="A134" s="6" t="s">
        <v>128</v>
      </c>
      <c r="B134" s="7">
        <v>260</v>
      </c>
      <c r="C134" s="7">
        <v>1.51</v>
      </c>
      <c r="D134" s="7">
        <v>6.39</v>
      </c>
      <c r="E134" s="7">
        <v>7.99</v>
      </c>
      <c r="F134" s="7">
        <v>94.43</v>
      </c>
      <c r="G134" s="7">
        <v>260</v>
      </c>
      <c r="H134" s="7">
        <v>1.51</v>
      </c>
      <c r="I134" s="7">
        <v>6.39</v>
      </c>
      <c r="J134" s="7">
        <v>7.99</v>
      </c>
      <c r="K134" s="7">
        <v>94.43</v>
      </c>
      <c r="L134" s="34" t="s">
        <v>200</v>
      </c>
      <c r="M134" s="20" t="s">
        <v>130</v>
      </c>
    </row>
    <row r="135" spans="1:256" s="19" customFormat="1" ht="13.5" customHeight="1" x14ac:dyDescent="0.2">
      <c r="A135" s="6" t="s">
        <v>131</v>
      </c>
      <c r="B135" s="10">
        <v>90</v>
      </c>
      <c r="C135" s="7">
        <v>14.68</v>
      </c>
      <c r="D135" s="7">
        <v>9.98</v>
      </c>
      <c r="E135" s="7">
        <v>11.03</v>
      </c>
      <c r="F135" s="7">
        <v>180.7</v>
      </c>
      <c r="G135" s="7">
        <v>100</v>
      </c>
      <c r="H135" s="7">
        <v>16.309999999999999</v>
      </c>
      <c r="I135" s="7">
        <v>9.5299999999999994</v>
      </c>
      <c r="J135" s="7">
        <v>12.26</v>
      </c>
      <c r="K135" s="7">
        <v>200.78</v>
      </c>
      <c r="L135" s="10" t="s">
        <v>132</v>
      </c>
      <c r="M135" s="11" t="s">
        <v>133</v>
      </c>
    </row>
    <row r="136" spans="1:256" ht="13.5" customHeight="1" x14ac:dyDescent="0.2">
      <c r="A136" s="6" t="s">
        <v>33</v>
      </c>
      <c r="B136" s="10">
        <v>0</v>
      </c>
      <c r="C136" s="7">
        <v>0</v>
      </c>
      <c r="D136" s="7">
        <v>0</v>
      </c>
      <c r="E136" s="7">
        <v>0</v>
      </c>
      <c r="F136" s="7">
        <v>0</v>
      </c>
      <c r="G136" s="38">
        <v>10</v>
      </c>
      <c r="H136" s="39">
        <v>0.08</v>
      </c>
      <c r="I136" s="39">
        <v>7.25</v>
      </c>
      <c r="J136" s="39">
        <v>0.13</v>
      </c>
      <c r="K136" s="39">
        <v>66</v>
      </c>
      <c r="L136" s="40" t="s">
        <v>34</v>
      </c>
      <c r="M136" s="9" t="s">
        <v>35</v>
      </c>
    </row>
    <row r="137" spans="1:256" s="19" customFormat="1" ht="12" customHeight="1" x14ac:dyDescent="0.2">
      <c r="A137" s="6" t="s">
        <v>86</v>
      </c>
      <c r="B137" s="10">
        <v>150</v>
      </c>
      <c r="C137" s="7">
        <v>3.65</v>
      </c>
      <c r="D137" s="7">
        <v>5.37</v>
      </c>
      <c r="E137" s="7">
        <v>36.68</v>
      </c>
      <c r="F137" s="7">
        <v>209.7</v>
      </c>
      <c r="G137" s="7">
        <v>180</v>
      </c>
      <c r="H137" s="7">
        <v>4.38</v>
      </c>
      <c r="I137" s="7">
        <v>6.44</v>
      </c>
      <c r="J137" s="7">
        <v>44.02</v>
      </c>
      <c r="K137" s="7">
        <v>251.64</v>
      </c>
      <c r="L137" s="10" t="s">
        <v>87</v>
      </c>
      <c r="M137" s="6" t="s">
        <v>88</v>
      </c>
    </row>
    <row r="138" spans="1:256" x14ac:dyDescent="0.2">
      <c r="A138" s="6" t="s">
        <v>134</v>
      </c>
      <c r="B138" s="10">
        <v>200</v>
      </c>
      <c r="C138" s="7">
        <v>0.33</v>
      </c>
      <c r="D138" s="7">
        <v>0</v>
      </c>
      <c r="E138" s="7">
        <v>22.78</v>
      </c>
      <c r="F138" s="7">
        <v>94.44</v>
      </c>
      <c r="G138" s="10">
        <v>200</v>
      </c>
      <c r="H138" s="41">
        <v>0.33</v>
      </c>
      <c r="I138" s="41">
        <v>0</v>
      </c>
      <c r="J138" s="41">
        <v>22.78</v>
      </c>
      <c r="K138" s="41">
        <v>94.44</v>
      </c>
      <c r="L138" s="42" t="s">
        <v>135</v>
      </c>
      <c r="M138" s="11" t="s">
        <v>136</v>
      </c>
    </row>
    <row r="139" spans="1:256" x14ac:dyDescent="0.2">
      <c r="A139" s="14" t="s">
        <v>45</v>
      </c>
      <c r="B139" s="7">
        <v>40</v>
      </c>
      <c r="C139" s="7">
        <v>2.6</v>
      </c>
      <c r="D139" s="7">
        <v>0.4</v>
      </c>
      <c r="E139" s="7">
        <v>17.2</v>
      </c>
      <c r="F139" s="7">
        <v>85</v>
      </c>
      <c r="G139" s="7">
        <v>40</v>
      </c>
      <c r="H139" s="7">
        <v>2.6</v>
      </c>
      <c r="I139" s="7">
        <v>0.4</v>
      </c>
      <c r="J139" s="7">
        <v>17.2</v>
      </c>
      <c r="K139" s="7">
        <v>85</v>
      </c>
      <c r="L139" s="7" t="s">
        <v>46</v>
      </c>
      <c r="M139" s="6" t="s">
        <v>47</v>
      </c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</row>
    <row r="140" spans="1:256" x14ac:dyDescent="0.2">
      <c r="A140" s="14" t="s">
        <v>48</v>
      </c>
      <c r="B140" s="10">
        <v>40</v>
      </c>
      <c r="C140" s="7">
        <v>3.2</v>
      </c>
      <c r="D140" s="7">
        <v>0.4</v>
      </c>
      <c r="E140" s="7">
        <v>20.399999999999999</v>
      </c>
      <c r="F140" s="7">
        <v>100</v>
      </c>
      <c r="G140" s="10">
        <v>40</v>
      </c>
      <c r="H140" s="7">
        <v>3.2</v>
      </c>
      <c r="I140" s="7">
        <v>0.4</v>
      </c>
      <c r="J140" s="7">
        <v>20.399999999999999</v>
      </c>
      <c r="K140" s="7">
        <v>100</v>
      </c>
      <c r="L140" s="10" t="s">
        <v>46</v>
      </c>
      <c r="M140" s="11" t="s">
        <v>49</v>
      </c>
    </row>
    <row r="141" spans="1:256" x14ac:dyDescent="0.2">
      <c r="A141" s="16" t="s">
        <v>25</v>
      </c>
      <c r="B141" s="4">
        <f t="shared" ref="B141:K141" si="21">SUM(B134:B140)</f>
        <v>780</v>
      </c>
      <c r="C141" s="31">
        <f t="shared" si="21"/>
        <v>25.97</v>
      </c>
      <c r="D141" s="31">
        <f t="shared" si="21"/>
        <v>22.54</v>
      </c>
      <c r="E141" s="31">
        <f t="shared" si="21"/>
        <v>116.08000000000001</v>
      </c>
      <c r="F141" s="31">
        <f t="shared" si="21"/>
        <v>764.27</v>
      </c>
      <c r="G141" s="31">
        <f t="shared" si="21"/>
        <v>830</v>
      </c>
      <c r="H141" s="31">
        <f t="shared" si="21"/>
        <v>28.409999999999997</v>
      </c>
      <c r="I141" s="31">
        <f t="shared" si="21"/>
        <v>30.409999999999997</v>
      </c>
      <c r="J141" s="31">
        <f t="shared" si="21"/>
        <v>124.78</v>
      </c>
      <c r="K141" s="31">
        <f t="shared" si="21"/>
        <v>892.29</v>
      </c>
      <c r="L141" s="4"/>
      <c r="M141" s="6"/>
    </row>
    <row r="142" spans="1:256" x14ac:dyDescent="0.2">
      <c r="A142" s="1" t="s">
        <v>179</v>
      </c>
      <c r="B142" s="1"/>
      <c r="C142" s="1"/>
      <c r="D142" s="1"/>
      <c r="E142" s="1"/>
      <c r="F142" s="1"/>
      <c r="G142" s="1"/>
      <c r="H142" s="43"/>
      <c r="I142" s="43"/>
      <c r="J142" s="43"/>
      <c r="K142" s="43"/>
      <c r="L142" s="1"/>
      <c r="M142" s="1"/>
    </row>
    <row r="143" spans="1:256" x14ac:dyDescent="0.2">
      <c r="A143" s="20" t="s">
        <v>201</v>
      </c>
      <c r="B143" s="10">
        <v>80</v>
      </c>
      <c r="C143" s="7">
        <v>9.08</v>
      </c>
      <c r="D143" s="7">
        <v>8.7899999999999991</v>
      </c>
      <c r="E143" s="7">
        <v>26.73</v>
      </c>
      <c r="F143" s="7">
        <v>193.55</v>
      </c>
      <c r="G143" s="38">
        <v>100</v>
      </c>
      <c r="H143" s="39">
        <v>12.34</v>
      </c>
      <c r="I143" s="39">
        <v>10.98</v>
      </c>
      <c r="J143" s="39">
        <v>29.61</v>
      </c>
      <c r="K143" s="39">
        <v>242.03</v>
      </c>
      <c r="L143" s="26" t="s">
        <v>202</v>
      </c>
      <c r="M143" s="11" t="s">
        <v>203</v>
      </c>
    </row>
    <row r="144" spans="1:256" x14ac:dyDescent="0.2">
      <c r="A144" s="6" t="s">
        <v>183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100</v>
      </c>
      <c r="H144" s="41">
        <v>0.04</v>
      </c>
      <c r="I144" s="41">
        <v>0.04</v>
      </c>
      <c r="J144" s="41">
        <v>9.8000000000000007</v>
      </c>
      <c r="K144" s="41">
        <v>47</v>
      </c>
      <c r="L144" s="10" t="s">
        <v>55</v>
      </c>
      <c r="M144" s="6" t="s">
        <v>56</v>
      </c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  <c r="EB144" s="33"/>
      <c r="EC144" s="33"/>
      <c r="ED144" s="33"/>
      <c r="EE144" s="33"/>
      <c r="EF144" s="33"/>
      <c r="EG144" s="33"/>
      <c r="EH144" s="33"/>
      <c r="EI144" s="33"/>
      <c r="EJ144" s="33"/>
      <c r="EK144" s="33"/>
      <c r="EL144" s="33"/>
      <c r="EM144" s="33"/>
      <c r="EN144" s="33"/>
      <c r="EO144" s="33"/>
      <c r="EP144" s="33"/>
      <c r="EQ144" s="33"/>
      <c r="ER144" s="33"/>
      <c r="ES144" s="33"/>
      <c r="ET144" s="33"/>
      <c r="EU144" s="33"/>
      <c r="EV144" s="33"/>
      <c r="EW144" s="33"/>
      <c r="EX144" s="33"/>
      <c r="EY144" s="33"/>
      <c r="EZ144" s="33"/>
      <c r="FA144" s="33"/>
      <c r="FB144" s="33"/>
      <c r="FC144" s="33"/>
      <c r="FD144" s="33"/>
      <c r="FE144" s="33"/>
      <c r="FF144" s="33"/>
      <c r="FG144" s="33"/>
      <c r="FH144" s="33"/>
      <c r="FI144" s="33"/>
      <c r="FJ144" s="33"/>
      <c r="FK144" s="33"/>
      <c r="FL144" s="33"/>
      <c r="FM144" s="33"/>
      <c r="FN144" s="33"/>
      <c r="FO144" s="33"/>
      <c r="FP144" s="33"/>
      <c r="FQ144" s="33"/>
      <c r="FR144" s="33"/>
      <c r="FS144" s="33"/>
      <c r="FT144" s="33"/>
      <c r="FU144" s="33"/>
      <c r="FV144" s="33"/>
      <c r="FW144" s="33"/>
      <c r="FX144" s="33"/>
      <c r="FY144" s="33"/>
      <c r="FZ144" s="33"/>
      <c r="GA144" s="33"/>
      <c r="GB144" s="33"/>
      <c r="GC144" s="33"/>
      <c r="GD144" s="33"/>
      <c r="GE144" s="33"/>
      <c r="GF144" s="33"/>
      <c r="GG144" s="33"/>
      <c r="GH144" s="33"/>
      <c r="GI144" s="33"/>
      <c r="GJ144" s="33"/>
      <c r="GK144" s="33"/>
      <c r="GL144" s="33"/>
      <c r="GM144" s="33"/>
      <c r="GN144" s="33"/>
      <c r="GO144" s="33"/>
      <c r="GP144" s="33"/>
      <c r="GQ144" s="33"/>
      <c r="GR144" s="33"/>
      <c r="GS144" s="33"/>
      <c r="GT144" s="33"/>
      <c r="GU144" s="33"/>
      <c r="GV144" s="33"/>
      <c r="GW144" s="33"/>
      <c r="GX144" s="33"/>
      <c r="GY144" s="33"/>
      <c r="GZ144" s="33"/>
      <c r="HA144" s="33"/>
      <c r="HB144" s="33"/>
      <c r="HC144" s="33"/>
      <c r="HD144" s="33"/>
      <c r="HE144" s="33"/>
      <c r="HF144" s="33"/>
      <c r="HG144" s="33"/>
      <c r="HH144" s="33"/>
      <c r="HI144" s="33"/>
      <c r="HJ144" s="33"/>
      <c r="HK144" s="33"/>
      <c r="HL144" s="33"/>
      <c r="HM144" s="33"/>
      <c r="HN144" s="33"/>
      <c r="HO144" s="33"/>
      <c r="HP144" s="33"/>
      <c r="HQ144" s="33"/>
      <c r="HR144" s="33"/>
      <c r="HS144" s="33"/>
      <c r="HT144" s="33"/>
      <c r="HU144" s="33"/>
      <c r="HV144" s="33"/>
      <c r="HW144" s="33"/>
      <c r="HX144" s="33"/>
      <c r="HY144" s="33"/>
      <c r="HZ144" s="33"/>
      <c r="IA144" s="33"/>
      <c r="IB144" s="33"/>
      <c r="IC144" s="33"/>
      <c r="ID144" s="33"/>
      <c r="IE144" s="33"/>
      <c r="IF144" s="33"/>
      <c r="IG144" s="33"/>
      <c r="IH144" s="33"/>
      <c r="II144" s="33"/>
      <c r="IJ144" s="33"/>
      <c r="IK144" s="33"/>
      <c r="IL144" s="33"/>
      <c r="IM144" s="33"/>
      <c r="IN144" s="33"/>
      <c r="IO144" s="33"/>
      <c r="IP144" s="33"/>
      <c r="IQ144" s="33"/>
      <c r="IR144" s="33"/>
      <c r="IS144" s="33"/>
      <c r="IT144" s="33"/>
      <c r="IU144" s="33"/>
      <c r="IV144" s="33"/>
    </row>
    <row r="145" spans="1:13" x14ac:dyDescent="0.2">
      <c r="A145" s="20" t="s">
        <v>57</v>
      </c>
      <c r="B145" s="7">
        <v>222</v>
      </c>
      <c r="C145" s="10">
        <v>0.13</v>
      </c>
      <c r="D145" s="10">
        <v>0.02</v>
      </c>
      <c r="E145" s="10">
        <v>15.2</v>
      </c>
      <c r="F145" s="10">
        <v>62</v>
      </c>
      <c r="G145" s="7">
        <v>222</v>
      </c>
      <c r="H145" s="10">
        <v>0.13</v>
      </c>
      <c r="I145" s="10">
        <v>0.02</v>
      </c>
      <c r="J145" s="10">
        <v>15.2</v>
      </c>
      <c r="K145" s="10">
        <v>62</v>
      </c>
      <c r="L145" s="10" t="s">
        <v>58</v>
      </c>
      <c r="M145" s="14" t="s">
        <v>59</v>
      </c>
    </row>
    <row r="146" spans="1:13" x14ac:dyDescent="0.2">
      <c r="A146" s="16" t="s">
        <v>25</v>
      </c>
      <c r="B146" s="4">
        <f t="shared" ref="B146:K146" si="22">SUM(B143:B145)</f>
        <v>302</v>
      </c>
      <c r="C146" s="4">
        <f t="shared" si="22"/>
        <v>9.2100000000000009</v>
      </c>
      <c r="D146" s="4">
        <f t="shared" si="22"/>
        <v>8.8099999999999987</v>
      </c>
      <c r="E146" s="4">
        <f t="shared" si="22"/>
        <v>41.93</v>
      </c>
      <c r="F146" s="4">
        <f t="shared" si="22"/>
        <v>255.55</v>
      </c>
      <c r="G146" s="4">
        <f t="shared" si="22"/>
        <v>422</v>
      </c>
      <c r="H146" s="4">
        <f t="shared" si="22"/>
        <v>12.51</v>
      </c>
      <c r="I146" s="4">
        <f t="shared" si="22"/>
        <v>11.04</v>
      </c>
      <c r="J146" s="4">
        <f t="shared" si="22"/>
        <v>54.61</v>
      </c>
      <c r="K146" s="4">
        <f t="shared" si="22"/>
        <v>351.03</v>
      </c>
      <c r="L146" s="4"/>
      <c r="M146" s="6"/>
    </row>
    <row r="147" spans="1:13" x14ac:dyDescent="0.2">
      <c r="A147" s="16" t="s">
        <v>184</v>
      </c>
      <c r="B147" s="4">
        <f t="shared" ref="B147:K147" si="23">SUM(B132,B141,B146)</f>
        <v>1604</v>
      </c>
      <c r="C147" s="4">
        <f t="shared" si="23"/>
        <v>53.309999999999995</v>
      </c>
      <c r="D147" s="4">
        <f t="shared" si="23"/>
        <v>56.370000000000005</v>
      </c>
      <c r="E147" s="4">
        <f t="shared" si="23"/>
        <v>225.68</v>
      </c>
      <c r="F147" s="4">
        <f t="shared" si="23"/>
        <v>1602.41</v>
      </c>
      <c r="G147" s="4">
        <f t="shared" si="23"/>
        <v>1834</v>
      </c>
      <c r="H147" s="4">
        <f t="shared" si="23"/>
        <v>62.18</v>
      </c>
      <c r="I147" s="4">
        <f t="shared" si="23"/>
        <v>69.650000000000006</v>
      </c>
      <c r="J147" s="4">
        <f t="shared" si="23"/>
        <v>260.84000000000003</v>
      </c>
      <c r="K147" s="4">
        <f t="shared" si="23"/>
        <v>1931.62</v>
      </c>
      <c r="L147" s="4"/>
      <c r="M147" s="6"/>
    </row>
    <row r="148" spans="1:13" x14ac:dyDescent="0.2">
      <c r="A148" s="3" t="s">
        <v>137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">
      <c r="A149" s="3" t="s">
        <v>1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">
      <c r="A150" s="1" t="s">
        <v>2</v>
      </c>
      <c r="B150" s="3" t="s">
        <v>3</v>
      </c>
      <c r="C150" s="3"/>
      <c r="D150" s="3"/>
      <c r="E150" s="3"/>
      <c r="F150" s="3"/>
      <c r="G150" s="3" t="s">
        <v>178</v>
      </c>
      <c r="H150" s="3"/>
      <c r="I150" s="3"/>
      <c r="J150" s="3"/>
      <c r="K150" s="3"/>
      <c r="L150" s="1" t="s">
        <v>4</v>
      </c>
      <c r="M150" s="1" t="s">
        <v>5</v>
      </c>
    </row>
    <row r="151" spans="1:13" ht="11.4" customHeight="1" x14ac:dyDescent="0.2">
      <c r="A151" s="1"/>
      <c r="B151" s="4" t="s">
        <v>6</v>
      </c>
      <c r="C151" s="4" t="s">
        <v>7</v>
      </c>
      <c r="D151" s="4" t="s">
        <v>8</v>
      </c>
      <c r="E151" s="4" t="s">
        <v>9</v>
      </c>
      <c r="F151" s="4" t="s">
        <v>10</v>
      </c>
      <c r="G151" s="4" t="s">
        <v>6</v>
      </c>
      <c r="H151" s="4" t="s">
        <v>7</v>
      </c>
      <c r="I151" s="4" t="s">
        <v>8</v>
      </c>
      <c r="J151" s="4" t="s">
        <v>9</v>
      </c>
      <c r="K151" s="4" t="s">
        <v>10</v>
      </c>
      <c r="L151" s="1"/>
      <c r="M151" s="1"/>
    </row>
    <row r="152" spans="1:13" x14ac:dyDescent="0.2">
      <c r="A152" s="1" t="s">
        <v>11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">
      <c r="A153" s="14" t="s">
        <v>138</v>
      </c>
      <c r="B153" s="7">
        <v>205</v>
      </c>
      <c r="C153" s="7">
        <v>5.96</v>
      </c>
      <c r="D153" s="7">
        <v>7.25</v>
      </c>
      <c r="E153" s="7">
        <v>42.89</v>
      </c>
      <c r="F153" s="7">
        <v>261</v>
      </c>
      <c r="G153" s="7">
        <v>250</v>
      </c>
      <c r="H153" s="7">
        <v>7.2</v>
      </c>
      <c r="I153" s="7">
        <v>13.02</v>
      </c>
      <c r="J153" s="7">
        <v>51.54</v>
      </c>
      <c r="K153" s="7">
        <v>352.8</v>
      </c>
      <c r="L153" s="34" t="s">
        <v>204</v>
      </c>
      <c r="M153" s="14" t="s">
        <v>140</v>
      </c>
    </row>
    <row r="154" spans="1:13" ht="11.4" customHeight="1" x14ac:dyDescent="0.2">
      <c r="A154" s="6" t="s">
        <v>15</v>
      </c>
      <c r="B154" s="10">
        <v>30</v>
      </c>
      <c r="C154" s="7">
        <v>6.96</v>
      </c>
      <c r="D154" s="7">
        <v>8.85</v>
      </c>
      <c r="E154" s="7">
        <v>0</v>
      </c>
      <c r="F154" s="7">
        <v>108</v>
      </c>
      <c r="G154" s="10">
        <v>30</v>
      </c>
      <c r="H154" s="7">
        <v>6.96</v>
      </c>
      <c r="I154" s="7">
        <v>8.85</v>
      </c>
      <c r="J154" s="7">
        <v>0</v>
      </c>
      <c r="K154" s="7">
        <v>108</v>
      </c>
      <c r="L154" s="7" t="s">
        <v>16</v>
      </c>
      <c r="M154" s="6" t="s">
        <v>17</v>
      </c>
    </row>
    <row r="155" spans="1:13" s="19" customFormat="1" x14ac:dyDescent="0.2">
      <c r="A155" s="11" t="s">
        <v>18</v>
      </c>
      <c r="B155" s="7">
        <v>50</v>
      </c>
      <c r="C155" s="7">
        <v>4.75</v>
      </c>
      <c r="D155" s="7">
        <v>1.5</v>
      </c>
      <c r="E155" s="7">
        <v>26</v>
      </c>
      <c r="F155" s="7">
        <v>132.5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10" t="s">
        <v>19</v>
      </c>
      <c r="M155" s="9" t="s">
        <v>20</v>
      </c>
    </row>
    <row r="156" spans="1:13" s="19" customFormat="1" x14ac:dyDescent="0.2">
      <c r="A156" s="14" t="s">
        <v>48</v>
      </c>
      <c r="B156" s="10">
        <v>0</v>
      </c>
      <c r="C156" s="7">
        <v>0</v>
      </c>
      <c r="D156" s="7">
        <v>0</v>
      </c>
      <c r="E156" s="7">
        <v>0</v>
      </c>
      <c r="F156" s="7">
        <v>0</v>
      </c>
      <c r="G156" s="7">
        <v>60</v>
      </c>
      <c r="H156" s="7">
        <f>6.4/80*60</f>
        <v>4.8</v>
      </c>
      <c r="I156" s="7">
        <f>0.8/80*60</f>
        <v>0.6</v>
      </c>
      <c r="J156" s="7">
        <f>40.8/80*60</f>
        <v>30.6</v>
      </c>
      <c r="K156" s="7">
        <f>200/80*60</f>
        <v>150</v>
      </c>
      <c r="L156" s="10" t="s">
        <v>123</v>
      </c>
      <c r="M156" s="11" t="s">
        <v>49</v>
      </c>
    </row>
    <row r="157" spans="1:13" x14ac:dyDescent="0.2">
      <c r="A157" s="11" t="s">
        <v>21</v>
      </c>
      <c r="B157" s="10">
        <v>215</v>
      </c>
      <c r="C157" s="10">
        <v>7.0000000000000007E-2</v>
      </c>
      <c r="D157" s="10">
        <v>0.02</v>
      </c>
      <c r="E157" s="10">
        <v>15</v>
      </c>
      <c r="F157" s="10">
        <v>60</v>
      </c>
      <c r="G157" s="10">
        <v>215</v>
      </c>
      <c r="H157" s="10">
        <v>7.0000000000000007E-2</v>
      </c>
      <c r="I157" s="10">
        <v>0.02</v>
      </c>
      <c r="J157" s="10">
        <v>15</v>
      </c>
      <c r="K157" s="10">
        <v>60</v>
      </c>
      <c r="L157" s="10" t="s">
        <v>22</v>
      </c>
      <c r="M157" s="6" t="s">
        <v>23</v>
      </c>
    </row>
    <row r="158" spans="1:13" x14ac:dyDescent="0.2">
      <c r="A158" s="16" t="s">
        <v>25</v>
      </c>
      <c r="B158" s="4">
        <f t="shared" ref="B158:K158" si="24">SUM(B153:B157)</f>
        <v>500</v>
      </c>
      <c r="C158" s="4">
        <f t="shared" si="24"/>
        <v>17.740000000000002</v>
      </c>
      <c r="D158" s="4">
        <f t="shared" si="24"/>
        <v>17.62</v>
      </c>
      <c r="E158" s="4">
        <f t="shared" si="24"/>
        <v>83.89</v>
      </c>
      <c r="F158" s="4">
        <f t="shared" si="24"/>
        <v>561.5</v>
      </c>
      <c r="G158" s="4">
        <f t="shared" si="24"/>
        <v>555</v>
      </c>
      <c r="H158" s="4">
        <f t="shared" si="24"/>
        <v>19.03</v>
      </c>
      <c r="I158" s="4">
        <f t="shared" si="24"/>
        <v>22.49</v>
      </c>
      <c r="J158" s="4">
        <f t="shared" si="24"/>
        <v>97.14</v>
      </c>
      <c r="K158" s="4">
        <f t="shared" si="24"/>
        <v>670.8</v>
      </c>
      <c r="L158" s="4"/>
      <c r="M158" s="6"/>
    </row>
    <row r="159" spans="1:13" x14ac:dyDescent="0.2">
      <c r="A159" s="3" t="s">
        <v>26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ht="12" customHeight="1" x14ac:dyDescent="0.2">
      <c r="A160" s="6" t="s">
        <v>60</v>
      </c>
      <c r="B160" s="7">
        <v>200</v>
      </c>
      <c r="C160" s="7">
        <v>4.4000000000000004</v>
      </c>
      <c r="D160" s="7">
        <v>4.2</v>
      </c>
      <c r="E160" s="7">
        <v>13.2</v>
      </c>
      <c r="F160" s="7">
        <v>118.6</v>
      </c>
      <c r="G160" s="7">
        <v>250</v>
      </c>
      <c r="H160" s="7">
        <v>5.49</v>
      </c>
      <c r="I160" s="7">
        <v>5.27</v>
      </c>
      <c r="J160" s="7">
        <v>16.54</v>
      </c>
      <c r="K160" s="7">
        <v>148.25</v>
      </c>
      <c r="L160" s="7" t="s">
        <v>61</v>
      </c>
      <c r="M160" s="9" t="s">
        <v>62</v>
      </c>
    </row>
    <row r="161" spans="1:256" ht="12" customHeight="1" x14ac:dyDescent="0.2">
      <c r="A161" s="6" t="s">
        <v>141</v>
      </c>
      <c r="B161" s="10">
        <v>90</v>
      </c>
      <c r="C161" s="7">
        <v>11.32</v>
      </c>
      <c r="D161" s="7">
        <v>12.8</v>
      </c>
      <c r="E161" s="7">
        <v>12.2</v>
      </c>
      <c r="F161" s="7">
        <v>207.8</v>
      </c>
      <c r="G161" s="7">
        <v>100</v>
      </c>
      <c r="H161" s="7">
        <v>12.6</v>
      </c>
      <c r="I161" s="7">
        <v>14.3</v>
      </c>
      <c r="J161" s="7">
        <v>13.6</v>
      </c>
      <c r="K161" s="7">
        <v>230.9</v>
      </c>
      <c r="L161" s="10" t="s">
        <v>142</v>
      </c>
      <c r="M161" s="9" t="s">
        <v>143</v>
      </c>
    </row>
    <row r="162" spans="1:256" ht="20.399999999999999" x14ac:dyDescent="0.2">
      <c r="A162" s="14" t="s">
        <v>144</v>
      </c>
      <c r="B162" s="7">
        <v>150</v>
      </c>
      <c r="C162" s="7">
        <v>3.08</v>
      </c>
      <c r="D162" s="7">
        <v>4.82</v>
      </c>
      <c r="E162" s="7">
        <v>18.32</v>
      </c>
      <c r="F162" s="7">
        <v>129.1</v>
      </c>
      <c r="G162" s="7">
        <v>180</v>
      </c>
      <c r="H162" s="7">
        <v>3.7</v>
      </c>
      <c r="I162" s="7">
        <v>5.79</v>
      </c>
      <c r="J162" s="7">
        <v>21.14</v>
      </c>
      <c r="K162" s="7">
        <v>151.6</v>
      </c>
      <c r="L162" s="10" t="s">
        <v>145</v>
      </c>
      <c r="M162" s="23" t="s">
        <v>146</v>
      </c>
    </row>
    <row r="163" spans="1:256" x14ac:dyDescent="0.2">
      <c r="A163" s="6" t="s">
        <v>69</v>
      </c>
      <c r="B163" s="10">
        <v>200</v>
      </c>
      <c r="C163" s="7">
        <v>0.76</v>
      </c>
      <c r="D163" s="7">
        <v>0.04</v>
      </c>
      <c r="E163" s="7">
        <v>20.22</v>
      </c>
      <c r="F163" s="7">
        <v>85.51</v>
      </c>
      <c r="G163" s="10">
        <v>200</v>
      </c>
      <c r="H163" s="7">
        <v>0.76</v>
      </c>
      <c r="I163" s="7">
        <v>0.04</v>
      </c>
      <c r="J163" s="7">
        <v>20.22</v>
      </c>
      <c r="K163" s="7">
        <v>85.51</v>
      </c>
      <c r="L163" s="7" t="s">
        <v>70</v>
      </c>
      <c r="M163" s="11" t="s">
        <v>71</v>
      </c>
    </row>
    <row r="164" spans="1:256" x14ac:dyDescent="0.2">
      <c r="A164" s="14" t="s">
        <v>45</v>
      </c>
      <c r="B164" s="7">
        <v>40</v>
      </c>
      <c r="C164" s="7">
        <v>2.6</v>
      </c>
      <c r="D164" s="7">
        <v>0.4</v>
      </c>
      <c r="E164" s="7">
        <v>17.2</v>
      </c>
      <c r="F164" s="7">
        <v>85</v>
      </c>
      <c r="G164" s="7">
        <v>40</v>
      </c>
      <c r="H164" s="7">
        <v>2.6</v>
      </c>
      <c r="I164" s="7">
        <v>0.4</v>
      </c>
      <c r="J164" s="7">
        <v>17.2</v>
      </c>
      <c r="K164" s="7">
        <v>85</v>
      </c>
      <c r="L164" s="7" t="s">
        <v>46</v>
      </c>
      <c r="M164" s="6" t="s">
        <v>47</v>
      </c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/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  <c r="IV164" s="18"/>
    </row>
    <row r="165" spans="1:256" x14ac:dyDescent="0.2">
      <c r="A165" s="14" t="s">
        <v>48</v>
      </c>
      <c r="B165" s="10">
        <v>40</v>
      </c>
      <c r="C165" s="7">
        <v>3.2</v>
      </c>
      <c r="D165" s="7">
        <v>0.4</v>
      </c>
      <c r="E165" s="7">
        <v>20.399999999999999</v>
      </c>
      <c r="F165" s="7">
        <v>100</v>
      </c>
      <c r="G165" s="10">
        <v>40</v>
      </c>
      <c r="H165" s="7">
        <v>3.2</v>
      </c>
      <c r="I165" s="7">
        <v>0.4</v>
      </c>
      <c r="J165" s="7">
        <v>20.399999999999999</v>
      </c>
      <c r="K165" s="7">
        <v>100</v>
      </c>
      <c r="L165" s="10" t="s">
        <v>46</v>
      </c>
      <c r="M165" s="11" t="s">
        <v>49</v>
      </c>
    </row>
    <row r="166" spans="1:256" x14ac:dyDescent="0.2">
      <c r="A166" s="16" t="s">
        <v>25</v>
      </c>
      <c r="B166" s="4">
        <f t="shared" ref="B166:K166" si="25">SUM(B160:B165)</f>
        <v>720</v>
      </c>
      <c r="C166" s="31">
        <f t="shared" si="25"/>
        <v>25.360000000000003</v>
      </c>
      <c r="D166" s="31">
        <f t="shared" si="25"/>
        <v>22.659999999999997</v>
      </c>
      <c r="E166" s="31">
        <f t="shared" si="25"/>
        <v>101.53999999999999</v>
      </c>
      <c r="F166" s="31">
        <f t="shared" si="25"/>
        <v>726.01</v>
      </c>
      <c r="G166" s="31">
        <f t="shared" si="25"/>
        <v>810</v>
      </c>
      <c r="H166" s="31">
        <f t="shared" si="25"/>
        <v>28.35</v>
      </c>
      <c r="I166" s="31">
        <f t="shared" si="25"/>
        <v>26.199999999999996</v>
      </c>
      <c r="J166" s="31">
        <f t="shared" si="25"/>
        <v>109.1</v>
      </c>
      <c r="K166" s="31">
        <f t="shared" si="25"/>
        <v>801.26</v>
      </c>
      <c r="L166" s="4"/>
      <c r="M166" s="6"/>
    </row>
    <row r="167" spans="1:256" x14ac:dyDescent="0.2">
      <c r="A167" s="1" t="s">
        <v>179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256" ht="20.399999999999999" x14ac:dyDescent="0.2">
      <c r="A168" s="6" t="s">
        <v>194</v>
      </c>
      <c r="B168" s="10">
        <v>100</v>
      </c>
      <c r="C168" s="7">
        <v>8.7100000000000009</v>
      </c>
      <c r="D168" s="7">
        <v>9.68</v>
      </c>
      <c r="E168" s="7">
        <v>58.08</v>
      </c>
      <c r="F168" s="7">
        <v>361.74</v>
      </c>
      <c r="G168" s="10">
        <v>100</v>
      </c>
      <c r="H168" s="7">
        <v>8.7100000000000009</v>
      </c>
      <c r="I168" s="7">
        <v>9.68</v>
      </c>
      <c r="J168" s="7">
        <v>58.08</v>
      </c>
      <c r="K168" s="7">
        <v>361.74</v>
      </c>
      <c r="L168" s="10" t="s">
        <v>195</v>
      </c>
      <c r="M168" s="11" t="s">
        <v>196</v>
      </c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  <c r="FV168" s="33"/>
      <c r="FW168" s="33"/>
      <c r="FX168" s="33"/>
      <c r="FY168" s="33"/>
      <c r="FZ168" s="33"/>
      <c r="GA168" s="33"/>
      <c r="GB168" s="33"/>
      <c r="GC168" s="33"/>
      <c r="GD168" s="33"/>
      <c r="GE168" s="33"/>
      <c r="GF168" s="33"/>
      <c r="GG168" s="33"/>
      <c r="GH168" s="33"/>
      <c r="GI168" s="33"/>
      <c r="GJ168" s="33"/>
      <c r="GK168" s="33"/>
      <c r="GL168" s="33"/>
      <c r="GM168" s="33"/>
      <c r="GN168" s="33"/>
      <c r="GO168" s="33"/>
      <c r="GP168" s="33"/>
      <c r="GQ168" s="33"/>
      <c r="GR168" s="33"/>
      <c r="GS168" s="33"/>
      <c r="GT168" s="33"/>
      <c r="GU168" s="33"/>
      <c r="GV168" s="33"/>
      <c r="GW168" s="33"/>
      <c r="GX168" s="33"/>
      <c r="GY168" s="33"/>
      <c r="GZ168" s="33"/>
      <c r="HA168" s="33"/>
      <c r="HB168" s="33"/>
      <c r="HC168" s="33"/>
      <c r="HD168" s="33"/>
      <c r="HE168" s="33"/>
      <c r="HF168" s="33"/>
      <c r="HG168" s="33"/>
      <c r="HH168" s="33"/>
      <c r="HI168" s="33"/>
      <c r="HJ168" s="33"/>
      <c r="HK168" s="33"/>
      <c r="HL168" s="33"/>
      <c r="HM168" s="33"/>
      <c r="HN168" s="33"/>
      <c r="HO168" s="33"/>
      <c r="HP168" s="33"/>
      <c r="HQ168" s="33"/>
      <c r="HR168" s="33"/>
      <c r="HS168" s="33"/>
      <c r="HT168" s="33"/>
      <c r="HU168" s="33"/>
      <c r="HV168" s="33"/>
      <c r="HW168" s="33"/>
      <c r="HX168" s="33"/>
      <c r="HY168" s="33"/>
      <c r="HZ168" s="33"/>
      <c r="IA168" s="33"/>
      <c r="IB168" s="33"/>
      <c r="IC168" s="33"/>
      <c r="ID168" s="33"/>
      <c r="IE168" s="33"/>
      <c r="IF168" s="33"/>
      <c r="IG168" s="33"/>
      <c r="IH168" s="33"/>
      <c r="II168" s="33"/>
      <c r="IJ168" s="33"/>
      <c r="IK168" s="33"/>
      <c r="IL168" s="33"/>
      <c r="IM168" s="33"/>
      <c r="IN168" s="33"/>
      <c r="IO168" s="33"/>
      <c r="IP168" s="33"/>
      <c r="IQ168" s="33"/>
      <c r="IR168" s="33"/>
      <c r="IS168" s="33"/>
      <c r="IT168" s="33"/>
      <c r="IU168" s="33"/>
      <c r="IV168" s="33"/>
    </row>
    <row r="169" spans="1:256" x14ac:dyDescent="0.2">
      <c r="A169" s="6" t="s">
        <v>183</v>
      </c>
      <c r="B169" s="10">
        <v>0</v>
      </c>
      <c r="C169" s="7">
        <v>0</v>
      </c>
      <c r="D169" s="7">
        <v>0</v>
      </c>
      <c r="E169" s="7">
        <v>0</v>
      </c>
      <c r="F169" s="7">
        <v>0</v>
      </c>
      <c r="G169" s="7">
        <v>100</v>
      </c>
      <c r="H169" s="7">
        <v>0.04</v>
      </c>
      <c r="I169" s="7">
        <v>0.04</v>
      </c>
      <c r="J169" s="7">
        <v>9.8000000000000007</v>
      </c>
      <c r="K169" s="7">
        <v>47</v>
      </c>
      <c r="L169" s="10" t="s">
        <v>55</v>
      </c>
      <c r="M169" s="6" t="s">
        <v>56</v>
      </c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  <c r="FV169" s="33"/>
      <c r="FW169" s="33"/>
      <c r="FX169" s="33"/>
      <c r="FY169" s="33"/>
      <c r="FZ169" s="33"/>
      <c r="GA169" s="33"/>
      <c r="GB169" s="33"/>
      <c r="GC169" s="33"/>
      <c r="GD169" s="33"/>
      <c r="GE169" s="33"/>
      <c r="GF169" s="33"/>
      <c r="GG169" s="33"/>
      <c r="GH169" s="33"/>
      <c r="GI169" s="33"/>
      <c r="GJ169" s="33"/>
      <c r="GK169" s="33"/>
      <c r="GL169" s="33"/>
      <c r="GM169" s="33"/>
      <c r="GN169" s="33"/>
      <c r="GO169" s="33"/>
      <c r="GP169" s="33"/>
      <c r="GQ169" s="33"/>
      <c r="GR169" s="33"/>
      <c r="GS169" s="33"/>
      <c r="GT169" s="33"/>
      <c r="GU169" s="33"/>
      <c r="GV169" s="33"/>
      <c r="GW169" s="33"/>
      <c r="GX169" s="33"/>
      <c r="GY169" s="33"/>
      <c r="GZ169" s="33"/>
      <c r="HA169" s="33"/>
      <c r="HB169" s="33"/>
      <c r="HC169" s="33"/>
      <c r="HD169" s="33"/>
      <c r="HE169" s="33"/>
      <c r="HF169" s="33"/>
      <c r="HG169" s="33"/>
      <c r="HH169" s="33"/>
      <c r="HI169" s="33"/>
      <c r="HJ169" s="33"/>
      <c r="HK169" s="33"/>
      <c r="HL169" s="33"/>
      <c r="HM169" s="33"/>
      <c r="HN169" s="33"/>
      <c r="HO169" s="33"/>
      <c r="HP169" s="33"/>
      <c r="HQ169" s="33"/>
      <c r="HR169" s="33"/>
      <c r="HS169" s="33"/>
      <c r="HT169" s="33"/>
      <c r="HU169" s="33"/>
      <c r="HV169" s="33"/>
      <c r="HW169" s="33"/>
      <c r="HX169" s="33"/>
      <c r="HY169" s="33"/>
      <c r="HZ169" s="33"/>
      <c r="IA169" s="33"/>
      <c r="IB169" s="33"/>
      <c r="IC169" s="33"/>
      <c r="ID169" s="33"/>
      <c r="IE169" s="33"/>
      <c r="IF169" s="33"/>
      <c r="IG169" s="33"/>
      <c r="IH169" s="33"/>
      <c r="II169" s="33"/>
      <c r="IJ169" s="33"/>
      <c r="IK169" s="33"/>
      <c r="IL169" s="33"/>
      <c r="IM169" s="33"/>
      <c r="IN169" s="33"/>
      <c r="IO169" s="33"/>
      <c r="IP169" s="33"/>
      <c r="IQ169" s="33"/>
      <c r="IR169" s="33"/>
      <c r="IS169" s="33"/>
      <c r="IT169" s="33"/>
      <c r="IU169" s="33"/>
      <c r="IV169" s="33"/>
    </row>
    <row r="170" spans="1:256" x14ac:dyDescent="0.2">
      <c r="A170" s="20" t="s">
        <v>57</v>
      </c>
      <c r="B170" s="7">
        <v>222</v>
      </c>
      <c r="C170" s="10">
        <v>0.13</v>
      </c>
      <c r="D170" s="10">
        <v>0.02</v>
      </c>
      <c r="E170" s="10">
        <v>15.2</v>
      </c>
      <c r="F170" s="10">
        <v>62</v>
      </c>
      <c r="G170" s="7">
        <v>222</v>
      </c>
      <c r="H170" s="10">
        <v>0.13</v>
      </c>
      <c r="I170" s="10">
        <v>0.02</v>
      </c>
      <c r="J170" s="10">
        <v>15.2</v>
      </c>
      <c r="K170" s="10">
        <v>62</v>
      </c>
      <c r="L170" s="10" t="s">
        <v>58</v>
      </c>
      <c r="M170" s="14" t="s">
        <v>59</v>
      </c>
    </row>
    <row r="171" spans="1:256" x14ac:dyDescent="0.2">
      <c r="A171" s="16" t="s">
        <v>25</v>
      </c>
      <c r="B171" s="4">
        <f t="shared" ref="B171:K171" si="26">SUM(B168:B170)</f>
        <v>322</v>
      </c>
      <c r="C171" s="4">
        <f t="shared" si="26"/>
        <v>8.8400000000000016</v>
      </c>
      <c r="D171" s="4">
        <f t="shared" si="26"/>
        <v>9.6999999999999993</v>
      </c>
      <c r="E171" s="4">
        <f t="shared" si="26"/>
        <v>73.28</v>
      </c>
      <c r="F171" s="4">
        <f t="shared" si="26"/>
        <v>423.74</v>
      </c>
      <c r="G171" s="4">
        <f t="shared" si="26"/>
        <v>422</v>
      </c>
      <c r="H171" s="4">
        <f t="shared" si="26"/>
        <v>8.8800000000000008</v>
      </c>
      <c r="I171" s="4">
        <f t="shared" si="26"/>
        <v>9.7399999999999984</v>
      </c>
      <c r="J171" s="4">
        <f t="shared" si="26"/>
        <v>83.08</v>
      </c>
      <c r="K171" s="4">
        <f t="shared" si="26"/>
        <v>470.74</v>
      </c>
      <c r="L171" s="4"/>
      <c r="M171" s="6"/>
    </row>
    <row r="172" spans="1:256" x14ac:dyDescent="0.2">
      <c r="A172" s="16" t="s">
        <v>184</v>
      </c>
      <c r="B172" s="4">
        <f t="shared" ref="B172:K172" si="27">SUM(B158,B166,B171)</f>
        <v>1542</v>
      </c>
      <c r="C172" s="4">
        <f t="shared" si="27"/>
        <v>51.940000000000012</v>
      </c>
      <c r="D172" s="4">
        <f t="shared" si="27"/>
        <v>49.980000000000004</v>
      </c>
      <c r="E172" s="4">
        <f t="shared" si="27"/>
        <v>258.71000000000004</v>
      </c>
      <c r="F172" s="4">
        <f t="shared" si="27"/>
        <v>1711.25</v>
      </c>
      <c r="G172" s="4">
        <f t="shared" si="27"/>
        <v>1787</v>
      </c>
      <c r="H172" s="4">
        <f t="shared" si="27"/>
        <v>56.260000000000005</v>
      </c>
      <c r="I172" s="4">
        <f t="shared" si="27"/>
        <v>58.429999999999993</v>
      </c>
      <c r="J172" s="4">
        <f t="shared" si="27"/>
        <v>289.32</v>
      </c>
      <c r="K172" s="4">
        <f t="shared" si="27"/>
        <v>1942.8</v>
      </c>
      <c r="L172" s="4"/>
      <c r="M172" s="6"/>
    </row>
    <row r="173" spans="1:256" x14ac:dyDescent="0.2">
      <c r="A173" s="3" t="s">
        <v>50</v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256" x14ac:dyDescent="0.2">
      <c r="A174" s="1" t="s">
        <v>2</v>
      </c>
      <c r="B174" s="3" t="s">
        <v>3</v>
      </c>
      <c r="C174" s="3"/>
      <c r="D174" s="3"/>
      <c r="E174" s="3"/>
      <c r="F174" s="3"/>
      <c r="G174" s="3" t="s">
        <v>178</v>
      </c>
      <c r="H174" s="3"/>
      <c r="I174" s="3"/>
      <c r="J174" s="3"/>
      <c r="K174" s="3"/>
      <c r="L174" s="1" t="s">
        <v>4</v>
      </c>
      <c r="M174" s="1" t="s">
        <v>5</v>
      </c>
    </row>
    <row r="175" spans="1:256" ht="11.4" customHeight="1" x14ac:dyDescent="0.2">
      <c r="A175" s="1"/>
      <c r="B175" s="4" t="s">
        <v>6</v>
      </c>
      <c r="C175" s="4" t="s">
        <v>7</v>
      </c>
      <c r="D175" s="4" t="s">
        <v>8</v>
      </c>
      <c r="E175" s="4" t="s">
        <v>9</v>
      </c>
      <c r="F175" s="4" t="s">
        <v>10</v>
      </c>
      <c r="G175" s="4" t="s">
        <v>6</v>
      </c>
      <c r="H175" s="4" t="s">
        <v>7</v>
      </c>
      <c r="I175" s="4" t="s">
        <v>8</v>
      </c>
      <c r="J175" s="4" t="s">
        <v>9</v>
      </c>
      <c r="K175" s="4" t="s">
        <v>10</v>
      </c>
      <c r="L175" s="1"/>
      <c r="M175" s="1"/>
    </row>
    <row r="176" spans="1:256" x14ac:dyDescent="0.2">
      <c r="A176" s="1" t="s">
        <v>11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256" x14ac:dyDescent="0.2">
      <c r="A177" s="6" t="s">
        <v>147</v>
      </c>
      <c r="B177" s="7">
        <v>90</v>
      </c>
      <c r="C177" s="8">
        <v>15</v>
      </c>
      <c r="D177" s="8">
        <v>10.4</v>
      </c>
      <c r="E177" s="8">
        <v>5.9</v>
      </c>
      <c r="F177" s="8">
        <v>176</v>
      </c>
      <c r="G177" s="7">
        <v>90</v>
      </c>
      <c r="H177" s="8">
        <v>15</v>
      </c>
      <c r="I177" s="8">
        <v>10.4</v>
      </c>
      <c r="J177" s="8">
        <v>5.9</v>
      </c>
      <c r="K177" s="8">
        <v>176</v>
      </c>
      <c r="L177" s="10" t="s">
        <v>148</v>
      </c>
      <c r="M177" s="9" t="s">
        <v>149</v>
      </c>
    </row>
    <row r="178" spans="1:256" s="19" customFormat="1" ht="11.25" customHeight="1" x14ac:dyDescent="0.2">
      <c r="A178" s="6" t="s">
        <v>33</v>
      </c>
      <c r="B178" s="10">
        <v>0</v>
      </c>
      <c r="C178" s="7">
        <v>0</v>
      </c>
      <c r="D178" s="7">
        <v>0</v>
      </c>
      <c r="E178" s="7">
        <v>0</v>
      </c>
      <c r="F178" s="7">
        <v>0</v>
      </c>
      <c r="G178" s="10">
        <v>5</v>
      </c>
      <c r="H178" s="7">
        <v>0.04</v>
      </c>
      <c r="I178" s="7">
        <v>3.6</v>
      </c>
      <c r="J178" s="7">
        <v>0.06</v>
      </c>
      <c r="K178" s="7">
        <v>33</v>
      </c>
      <c r="L178" s="7" t="s">
        <v>34</v>
      </c>
      <c r="M178" s="9" t="s">
        <v>35</v>
      </c>
    </row>
    <row r="179" spans="1:256" x14ac:dyDescent="0.2">
      <c r="A179" s="6" t="s">
        <v>66</v>
      </c>
      <c r="B179" s="10">
        <v>150</v>
      </c>
      <c r="C179" s="10">
        <v>5.52</v>
      </c>
      <c r="D179" s="10">
        <v>4.51</v>
      </c>
      <c r="E179" s="10">
        <v>26.45</v>
      </c>
      <c r="F179" s="10">
        <v>168.45</v>
      </c>
      <c r="G179" s="10">
        <v>180</v>
      </c>
      <c r="H179" s="7">
        <v>6.62</v>
      </c>
      <c r="I179" s="7">
        <v>5.42</v>
      </c>
      <c r="J179" s="7">
        <v>31.73</v>
      </c>
      <c r="K179" s="7">
        <v>202.14</v>
      </c>
      <c r="L179" s="10" t="s">
        <v>67</v>
      </c>
      <c r="M179" s="6" t="s">
        <v>68</v>
      </c>
    </row>
    <row r="180" spans="1:256" x14ac:dyDescent="0.2">
      <c r="A180" s="14" t="s">
        <v>48</v>
      </c>
      <c r="B180" s="10">
        <v>40</v>
      </c>
      <c r="C180" s="7">
        <v>3.2</v>
      </c>
      <c r="D180" s="7">
        <v>0.4</v>
      </c>
      <c r="E180" s="7">
        <v>20.399999999999999</v>
      </c>
      <c r="F180" s="7">
        <v>100</v>
      </c>
      <c r="G180" s="7">
        <v>60</v>
      </c>
      <c r="H180" s="7">
        <f>6.4/80*60</f>
        <v>4.8</v>
      </c>
      <c r="I180" s="7">
        <f>0.8/80*60</f>
        <v>0.6</v>
      </c>
      <c r="J180" s="7">
        <f>40.8/80*60</f>
        <v>30.6</v>
      </c>
      <c r="K180" s="7">
        <f>200/80*60</f>
        <v>150</v>
      </c>
      <c r="L180" s="10" t="s">
        <v>205</v>
      </c>
      <c r="M180" s="11" t="s">
        <v>49</v>
      </c>
    </row>
    <row r="181" spans="1:256" x14ac:dyDescent="0.2">
      <c r="A181" s="20" t="s">
        <v>57</v>
      </c>
      <c r="B181" s="7">
        <v>222</v>
      </c>
      <c r="C181" s="10">
        <v>0.13</v>
      </c>
      <c r="D181" s="10">
        <v>0.02</v>
      </c>
      <c r="E181" s="10">
        <v>15.2</v>
      </c>
      <c r="F181" s="10">
        <v>62</v>
      </c>
      <c r="G181" s="7">
        <v>222</v>
      </c>
      <c r="H181" s="10">
        <v>0.13</v>
      </c>
      <c r="I181" s="10">
        <v>0.02</v>
      </c>
      <c r="J181" s="10">
        <v>15.2</v>
      </c>
      <c r="K181" s="10">
        <v>62</v>
      </c>
      <c r="L181" s="10" t="s">
        <v>58</v>
      </c>
      <c r="M181" s="14" t="s">
        <v>59</v>
      </c>
    </row>
    <row r="182" spans="1:256" x14ac:dyDescent="0.2">
      <c r="A182" s="16" t="s">
        <v>25</v>
      </c>
      <c r="B182" s="4">
        <f>SUM(B177:B181)</f>
        <v>502</v>
      </c>
      <c r="C182" s="44">
        <f>SUM(C177:C181)</f>
        <v>23.849999999999998</v>
      </c>
      <c r="D182" s="44">
        <f t="shared" ref="D182:K182" si="28">SUM(D177:D181)</f>
        <v>15.33</v>
      </c>
      <c r="E182" s="44">
        <f t="shared" si="28"/>
        <v>67.95</v>
      </c>
      <c r="F182" s="44">
        <f t="shared" si="28"/>
        <v>506.45</v>
      </c>
      <c r="G182" s="44">
        <f t="shared" si="28"/>
        <v>557</v>
      </c>
      <c r="H182" s="44">
        <f t="shared" si="28"/>
        <v>26.59</v>
      </c>
      <c r="I182" s="44">
        <f t="shared" si="28"/>
        <v>20.040000000000003</v>
      </c>
      <c r="J182" s="44">
        <f t="shared" si="28"/>
        <v>83.49</v>
      </c>
      <c r="K182" s="44">
        <f t="shared" si="28"/>
        <v>623.14</v>
      </c>
      <c r="L182" s="4"/>
      <c r="M182" s="6"/>
    </row>
    <row r="183" spans="1:256" x14ac:dyDescent="0.2">
      <c r="A183" s="3" t="s">
        <v>26</v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256" ht="11.25" customHeight="1" x14ac:dyDescent="0.2">
      <c r="A184" s="6" t="s">
        <v>80</v>
      </c>
      <c r="B184" s="7">
        <v>200</v>
      </c>
      <c r="C184" s="7">
        <v>1.38</v>
      </c>
      <c r="D184" s="7">
        <v>5.2</v>
      </c>
      <c r="E184" s="7">
        <v>8.92</v>
      </c>
      <c r="F184" s="7">
        <v>88.2</v>
      </c>
      <c r="G184" s="7">
        <v>260</v>
      </c>
      <c r="H184" s="7">
        <v>1.74</v>
      </c>
      <c r="I184" s="7">
        <v>6.33</v>
      </c>
      <c r="J184" s="7">
        <v>11.16</v>
      </c>
      <c r="K184" s="7">
        <v>111.14</v>
      </c>
      <c r="L184" s="34" t="s">
        <v>188</v>
      </c>
      <c r="M184" s="20" t="s">
        <v>82</v>
      </c>
    </row>
    <row r="185" spans="1:256" s="19" customFormat="1" ht="12" customHeight="1" x14ac:dyDescent="0.2">
      <c r="A185" s="6" t="s">
        <v>117</v>
      </c>
      <c r="B185" s="7">
        <v>150</v>
      </c>
      <c r="C185" s="7">
        <v>8.5299999999999994</v>
      </c>
      <c r="D185" s="7">
        <v>9.6999999999999993</v>
      </c>
      <c r="E185" s="7">
        <v>7.11</v>
      </c>
      <c r="F185" s="7">
        <v>138.62</v>
      </c>
      <c r="G185" s="7">
        <v>180</v>
      </c>
      <c r="H185" s="7">
        <v>9.93</v>
      </c>
      <c r="I185" s="7">
        <v>11.44</v>
      </c>
      <c r="J185" s="7">
        <v>8.36</v>
      </c>
      <c r="K185" s="7">
        <v>163.03</v>
      </c>
      <c r="L185" s="10" t="s">
        <v>118</v>
      </c>
      <c r="M185" s="6" t="s">
        <v>119</v>
      </c>
    </row>
    <row r="186" spans="1:256" ht="12" customHeight="1" x14ac:dyDescent="0.2">
      <c r="A186" s="14" t="s">
        <v>104</v>
      </c>
      <c r="B186" s="7">
        <v>150</v>
      </c>
      <c r="C186" s="7">
        <v>8.6</v>
      </c>
      <c r="D186" s="7">
        <v>6.09</v>
      </c>
      <c r="E186" s="7">
        <v>38.64</v>
      </c>
      <c r="F186" s="7">
        <v>243.75</v>
      </c>
      <c r="G186" s="7">
        <v>180</v>
      </c>
      <c r="H186" s="7">
        <v>10.32</v>
      </c>
      <c r="I186" s="7">
        <v>7.31</v>
      </c>
      <c r="J186" s="7">
        <v>46.37</v>
      </c>
      <c r="K186" s="7">
        <v>292.5</v>
      </c>
      <c r="L186" s="10" t="s">
        <v>105</v>
      </c>
      <c r="M186" s="11" t="s">
        <v>106</v>
      </c>
    </row>
    <row r="187" spans="1:256" x14ac:dyDescent="0.2">
      <c r="A187" s="6" t="s">
        <v>89</v>
      </c>
      <c r="B187" s="10">
        <v>200</v>
      </c>
      <c r="C187" s="10">
        <v>0</v>
      </c>
      <c r="D187" s="10">
        <v>0</v>
      </c>
      <c r="E187" s="10">
        <v>19.97</v>
      </c>
      <c r="F187" s="10">
        <v>76</v>
      </c>
      <c r="G187" s="10">
        <v>200</v>
      </c>
      <c r="H187" s="10">
        <v>0</v>
      </c>
      <c r="I187" s="10">
        <v>0</v>
      </c>
      <c r="J187" s="10">
        <v>19.97</v>
      </c>
      <c r="K187" s="10">
        <v>76</v>
      </c>
      <c r="L187" s="10" t="s">
        <v>90</v>
      </c>
      <c r="M187" s="11" t="s">
        <v>91</v>
      </c>
    </row>
    <row r="188" spans="1:256" x14ac:dyDescent="0.2">
      <c r="A188" s="6" t="s">
        <v>54</v>
      </c>
      <c r="B188" s="10">
        <v>100</v>
      </c>
      <c r="C188" s="7">
        <v>0.4</v>
      </c>
      <c r="D188" s="7">
        <v>0.4</v>
      </c>
      <c r="E188" s="7">
        <f>19.6/2</f>
        <v>9.8000000000000007</v>
      </c>
      <c r="F188" s="7">
        <f>94/2</f>
        <v>47</v>
      </c>
      <c r="G188" s="10">
        <v>100</v>
      </c>
      <c r="H188" s="7">
        <v>0.4</v>
      </c>
      <c r="I188" s="7">
        <v>0.4</v>
      </c>
      <c r="J188" s="7">
        <f>19.6/2</f>
        <v>9.8000000000000007</v>
      </c>
      <c r="K188" s="7">
        <f>94/2</f>
        <v>47</v>
      </c>
      <c r="L188" s="10" t="s">
        <v>55</v>
      </c>
      <c r="M188" s="6" t="s">
        <v>56</v>
      </c>
    </row>
    <row r="189" spans="1:256" x14ac:dyDescent="0.2">
      <c r="A189" s="14" t="s">
        <v>45</v>
      </c>
      <c r="B189" s="7">
        <v>40</v>
      </c>
      <c r="C189" s="7">
        <v>2.6</v>
      </c>
      <c r="D189" s="7">
        <v>0.4</v>
      </c>
      <c r="E189" s="7">
        <v>17.2</v>
      </c>
      <c r="F189" s="7">
        <v>85</v>
      </c>
      <c r="G189" s="7">
        <v>40</v>
      </c>
      <c r="H189" s="7">
        <v>2.6</v>
      </c>
      <c r="I189" s="7">
        <v>0.4</v>
      </c>
      <c r="J189" s="7">
        <v>17.2</v>
      </c>
      <c r="K189" s="7">
        <v>85</v>
      </c>
      <c r="L189" s="7" t="s">
        <v>46</v>
      </c>
      <c r="M189" s="6" t="s">
        <v>47</v>
      </c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  <c r="HB189" s="18"/>
      <c r="HC189" s="18"/>
      <c r="HD189" s="18"/>
      <c r="HE189" s="18"/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  <c r="IE189" s="18"/>
      <c r="IF189" s="18"/>
      <c r="IG189" s="18"/>
      <c r="IH189" s="18"/>
      <c r="II189" s="18"/>
      <c r="IJ189" s="18"/>
      <c r="IK189" s="18"/>
      <c r="IL189" s="18"/>
      <c r="IM189" s="18"/>
      <c r="IN189" s="18"/>
      <c r="IO189" s="18"/>
      <c r="IP189" s="18"/>
      <c r="IQ189" s="18"/>
      <c r="IR189" s="18"/>
      <c r="IS189" s="18"/>
      <c r="IT189" s="18"/>
      <c r="IU189" s="18"/>
      <c r="IV189" s="18"/>
    </row>
    <row r="190" spans="1:256" x14ac:dyDescent="0.2">
      <c r="A190" s="14" t="s">
        <v>48</v>
      </c>
      <c r="B190" s="10">
        <v>40</v>
      </c>
      <c r="C190" s="7">
        <v>3.2</v>
      </c>
      <c r="D190" s="7">
        <v>0.4</v>
      </c>
      <c r="E190" s="7">
        <v>20.399999999999999</v>
      </c>
      <c r="F190" s="7">
        <v>100</v>
      </c>
      <c r="G190" s="10">
        <v>40</v>
      </c>
      <c r="H190" s="7">
        <v>3.2</v>
      </c>
      <c r="I190" s="7">
        <v>0.4</v>
      </c>
      <c r="J190" s="7">
        <v>20.399999999999999</v>
      </c>
      <c r="K190" s="7">
        <v>100</v>
      </c>
      <c r="L190" s="10" t="s">
        <v>46</v>
      </c>
      <c r="M190" s="11" t="s">
        <v>49</v>
      </c>
    </row>
    <row r="191" spans="1:256" x14ac:dyDescent="0.2">
      <c r="A191" s="16" t="s">
        <v>25</v>
      </c>
      <c r="B191" s="4">
        <f t="shared" ref="B191:K191" si="29">SUM(B184:B190)</f>
        <v>880</v>
      </c>
      <c r="C191" s="31">
        <f t="shared" si="29"/>
        <v>24.709999999999997</v>
      </c>
      <c r="D191" s="31">
        <f t="shared" si="29"/>
        <v>22.189999999999994</v>
      </c>
      <c r="E191" s="31">
        <f t="shared" si="29"/>
        <v>122.03999999999999</v>
      </c>
      <c r="F191" s="31">
        <f t="shared" si="29"/>
        <v>778.56999999999994</v>
      </c>
      <c r="G191" s="31">
        <f t="shared" si="29"/>
        <v>1000</v>
      </c>
      <c r="H191" s="31">
        <f t="shared" si="29"/>
        <v>28.19</v>
      </c>
      <c r="I191" s="31">
        <f t="shared" si="29"/>
        <v>26.279999999999994</v>
      </c>
      <c r="J191" s="31">
        <f t="shared" si="29"/>
        <v>133.26</v>
      </c>
      <c r="K191" s="31">
        <f t="shared" si="29"/>
        <v>874.67000000000007</v>
      </c>
      <c r="L191" s="4"/>
      <c r="M191" s="6"/>
    </row>
    <row r="192" spans="1:256" x14ac:dyDescent="0.2">
      <c r="A192" s="1" t="s">
        <v>179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256" s="18" customFormat="1" x14ac:dyDescent="0.2">
      <c r="A193" s="14" t="s">
        <v>96</v>
      </c>
      <c r="B193" s="7">
        <v>100</v>
      </c>
      <c r="C193" s="7">
        <v>12.03</v>
      </c>
      <c r="D193" s="7">
        <v>12.3</v>
      </c>
      <c r="E193" s="7">
        <v>27.3</v>
      </c>
      <c r="F193" s="7">
        <v>266.3</v>
      </c>
      <c r="G193" s="7">
        <v>100</v>
      </c>
      <c r="H193" s="7">
        <v>12.03</v>
      </c>
      <c r="I193" s="7">
        <v>12.3</v>
      </c>
      <c r="J193" s="7">
        <v>27.3</v>
      </c>
      <c r="K193" s="7">
        <v>266.3</v>
      </c>
      <c r="L193" s="7" t="s">
        <v>206</v>
      </c>
      <c r="M193" s="6" t="s">
        <v>97</v>
      </c>
    </row>
    <row r="194" spans="1:256" x14ac:dyDescent="0.2">
      <c r="A194" s="6" t="s">
        <v>183</v>
      </c>
      <c r="B194" s="10">
        <v>0</v>
      </c>
      <c r="C194" s="7">
        <v>0</v>
      </c>
      <c r="D194" s="7">
        <v>0</v>
      </c>
      <c r="E194" s="7">
        <v>0</v>
      </c>
      <c r="F194" s="7">
        <v>0</v>
      </c>
      <c r="G194" s="7">
        <v>100</v>
      </c>
      <c r="H194" s="7">
        <v>0.04</v>
      </c>
      <c r="I194" s="7">
        <v>0.04</v>
      </c>
      <c r="J194" s="7">
        <v>9.8000000000000007</v>
      </c>
      <c r="K194" s="7">
        <v>47</v>
      </c>
      <c r="L194" s="10" t="s">
        <v>55</v>
      </c>
      <c r="M194" s="6" t="s">
        <v>56</v>
      </c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  <c r="CH194" s="33"/>
      <c r="CI194" s="33"/>
      <c r="CJ194" s="33"/>
      <c r="CK194" s="33"/>
      <c r="CL194" s="33"/>
      <c r="CM194" s="33"/>
      <c r="CN194" s="33"/>
      <c r="CO194" s="33"/>
      <c r="CP194" s="33"/>
      <c r="CQ194" s="33"/>
      <c r="CR194" s="33"/>
      <c r="CS194" s="33"/>
      <c r="CT194" s="33"/>
      <c r="CU194" s="33"/>
      <c r="CV194" s="33"/>
      <c r="CW194" s="33"/>
      <c r="CX194" s="33"/>
      <c r="CY194" s="33"/>
      <c r="CZ194" s="33"/>
      <c r="DA194" s="33"/>
      <c r="DB194" s="33"/>
      <c r="DC194" s="33"/>
      <c r="DD194" s="33"/>
      <c r="DE194" s="33"/>
      <c r="DF194" s="33"/>
      <c r="DG194" s="33"/>
      <c r="DH194" s="33"/>
      <c r="DI194" s="33"/>
      <c r="DJ194" s="33"/>
      <c r="DK194" s="33"/>
      <c r="DL194" s="33"/>
      <c r="DM194" s="33"/>
      <c r="DN194" s="33"/>
      <c r="DO194" s="33"/>
      <c r="DP194" s="33"/>
      <c r="DQ194" s="33"/>
      <c r="DR194" s="33"/>
      <c r="DS194" s="33"/>
      <c r="DT194" s="33"/>
      <c r="DU194" s="33"/>
      <c r="DV194" s="33"/>
      <c r="DW194" s="33"/>
      <c r="DX194" s="33"/>
      <c r="DY194" s="33"/>
      <c r="DZ194" s="33"/>
      <c r="EA194" s="33"/>
      <c r="EB194" s="33"/>
      <c r="EC194" s="33"/>
      <c r="ED194" s="33"/>
      <c r="EE194" s="33"/>
      <c r="EF194" s="33"/>
      <c r="EG194" s="33"/>
      <c r="EH194" s="33"/>
      <c r="EI194" s="33"/>
      <c r="EJ194" s="33"/>
      <c r="EK194" s="33"/>
      <c r="EL194" s="33"/>
      <c r="EM194" s="33"/>
      <c r="EN194" s="33"/>
      <c r="EO194" s="33"/>
      <c r="EP194" s="33"/>
      <c r="EQ194" s="33"/>
      <c r="ER194" s="33"/>
      <c r="ES194" s="33"/>
      <c r="ET194" s="33"/>
      <c r="EU194" s="33"/>
      <c r="EV194" s="33"/>
      <c r="EW194" s="33"/>
      <c r="EX194" s="33"/>
      <c r="EY194" s="33"/>
      <c r="EZ194" s="33"/>
      <c r="FA194" s="33"/>
      <c r="FB194" s="33"/>
      <c r="FC194" s="33"/>
      <c r="FD194" s="33"/>
      <c r="FE194" s="33"/>
      <c r="FF194" s="33"/>
      <c r="FG194" s="33"/>
      <c r="FH194" s="33"/>
      <c r="FI194" s="33"/>
      <c r="FJ194" s="33"/>
      <c r="FK194" s="33"/>
      <c r="FL194" s="33"/>
      <c r="FM194" s="33"/>
      <c r="FN194" s="33"/>
      <c r="FO194" s="33"/>
      <c r="FP194" s="33"/>
      <c r="FQ194" s="33"/>
      <c r="FR194" s="33"/>
      <c r="FS194" s="33"/>
      <c r="FT194" s="33"/>
      <c r="FU194" s="33"/>
      <c r="FV194" s="33"/>
      <c r="FW194" s="33"/>
      <c r="FX194" s="33"/>
      <c r="FY194" s="33"/>
      <c r="FZ194" s="33"/>
      <c r="GA194" s="33"/>
      <c r="GB194" s="33"/>
      <c r="GC194" s="33"/>
      <c r="GD194" s="33"/>
      <c r="GE194" s="33"/>
      <c r="GF194" s="33"/>
      <c r="GG194" s="33"/>
      <c r="GH194" s="33"/>
      <c r="GI194" s="33"/>
      <c r="GJ194" s="33"/>
      <c r="GK194" s="33"/>
      <c r="GL194" s="33"/>
      <c r="GM194" s="33"/>
      <c r="GN194" s="33"/>
      <c r="GO194" s="33"/>
      <c r="GP194" s="33"/>
      <c r="GQ194" s="33"/>
      <c r="GR194" s="33"/>
      <c r="GS194" s="33"/>
      <c r="GT194" s="33"/>
      <c r="GU194" s="33"/>
      <c r="GV194" s="33"/>
      <c r="GW194" s="33"/>
      <c r="GX194" s="33"/>
      <c r="GY194" s="33"/>
      <c r="GZ194" s="33"/>
      <c r="HA194" s="33"/>
      <c r="HB194" s="33"/>
      <c r="HC194" s="33"/>
      <c r="HD194" s="33"/>
      <c r="HE194" s="33"/>
      <c r="HF194" s="33"/>
      <c r="HG194" s="33"/>
      <c r="HH194" s="33"/>
      <c r="HI194" s="33"/>
      <c r="HJ194" s="33"/>
      <c r="HK194" s="33"/>
      <c r="HL194" s="33"/>
      <c r="HM194" s="33"/>
      <c r="HN194" s="33"/>
      <c r="HO194" s="33"/>
      <c r="HP194" s="33"/>
      <c r="HQ194" s="33"/>
      <c r="HR194" s="33"/>
      <c r="HS194" s="33"/>
      <c r="HT194" s="33"/>
      <c r="HU194" s="33"/>
      <c r="HV194" s="33"/>
      <c r="HW194" s="33"/>
      <c r="HX194" s="33"/>
      <c r="HY194" s="33"/>
      <c r="HZ194" s="33"/>
      <c r="IA194" s="33"/>
      <c r="IB194" s="33"/>
      <c r="IC194" s="33"/>
      <c r="ID194" s="33"/>
      <c r="IE194" s="33"/>
      <c r="IF194" s="33"/>
      <c r="IG194" s="33"/>
      <c r="IH194" s="33"/>
      <c r="II194" s="33"/>
      <c r="IJ194" s="33"/>
      <c r="IK194" s="33"/>
      <c r="IL194" s="33"/>
      <c r="IM194" s="33"/>
      <c r="IN194" s="33"/>
      <c r="IO194" s="33"/>
      <c r="IP194" s="33"/>
      <c r="IQ194" s="33"/>
      <c r="IR194" s="33"/>
      <c r="IS194" s="33"/>
      <c r="IT194" s="33"/>
      <c r="IU194" s="33"/>
      <c r="IV194" s="33"/>
    </row>
    <row r="195" spans="1:256" x14ac:dyDescent="0.2">
      <c r="A195" s="11" t="s">
        <v>21</v>
      </c>
      <c r="B195" s="10">
        <v>215</v>
      </c>
      <c r="C195" s="10">
        <v>7.0000000000000007E-2</v>
      </c>
      <c r="D195" s="10">
        <v>0.02</v>
      </c>
      <c r="E195" s="10">
        <v>15</v>
      </c>
      <c r="F195" s="10">
        <v>60</v>
      </c>
      <c r="G195" s="10">
        <v>215</v>
      </c>
      <c r="H195" s="10">
        <v>7.0000000000000007E-2</v>
      </c>
      <c r="I195" s="10">
        <v>0.02</v>
      </c>
      <c r="J195" s="10">
        <v>15</v>
      </c>
      <c r="K195" s="10">
        <v>60</v>
      </c>
      <c r="L195" s="10" t="s">
        <v>22</v>
      </c>
      <c r="M195" s="6" t="s">
        <v>23</v>
      </c>
    </row>
    <row r="196" spans="1:256" x14ac:dyDescent="0.2">
      <c r="A196" s="16" t="s">
        <v>25</v>
      </c>
      <c r="B196" s="4">
        <f t="shared" ref="B196:K196" si="30">SUM(B193:B195)</f>
        <v>315</v>
      </c>
      <c r="C196" s="4">
        <f t="shared" si="30"/>
        <v>12.1</v>
      </c>
      <c r="D196" s="4">
        <f t="shared" si="30"/>
        <v>12.32</v>
      </c>
      <c r="E196" s="4">
        <f t="shared" si="30"/>
        <v>42.3</v>
      </c>
      <c r="F196" s="4">
        <f t="shared" si="30"/>
        <v>326.3</v>
      </c>
      <c r="G196" s="4">
        <f t="shared" si="30"/>
        <v>415</v>
      </c>
      <c r="H196" s="4">
        <f t="shared" si="30"/>
        <v>12.139999999999999</v>
      </c>
      <c r="I196" s="4">
        <f t="shared" si="30"/>
        <v>12.36</v>
      </c>
      <c r="J196" s="4">
        <f t="shared" si="30"/>
        <v>52.1</v>
      </c>
      <c r="K196" s="4">
        <f t="shared" si="30"/>
        <v>373.3</v>
      </c>
      <c r="L196" s="4"/>
      <c r="M196" s="6"/>
    </row>
    <row r="197" spans="1:256" x14ac:dyDescent="0.2">
      <c r="A197" s="16" t="s">
        <v>184</v>
      </c>
      <c r="B197" s="4">
        <f t="shared" ref="B197:K197" si="31">SUM(B182,B191,B196)</f>
        <v>1697</v>
      </c>
      <c r="C197" s="45">
        <f t="shared" si="31"/>
        <v>60.66</v>
      </c>
      <c r="D197" s="45">
        <f t="shared" si="31"/>
        <v>49.839999999999996</v>
      </c>
      <c r="E197" s="45">
        <f t="shared" si="31"/>
        <v>232.29000000000002</v>
      </c>
      <c r="F197" s="45">
        <f t="shared" si="31"/>
        <v>1611.32</v>
      </c>
      <c r="G197" s="45">
        <f t="shared" si="31"/>
        <v>1972</v>
      </c>
      <c r="H197" s="45">
        <f t="shared" si="31"/>
        <v>66.92</v>
      </c>
      <c r="I197" s="45">
        <f t="shared" si="31"/>
        <v>58.679999999999993</v>
      </c>
      <c r="J197" s="45">
        <f t="shared" si="31"/>
        <v>268.85000000000002</v>
      </c>
      <c r="K197" s="45">
        <f t="shared" si="31"/>
        <v>1871.11</v>
      </c>
      <c r="L197" s="4"/>
      <c r="M197" s="6"/>
    </row>
    <row r="198" spans="1:256" x14ac:dyDescent="0.2">
      <c r="A198" s="3" t="s">
        <v>72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256" x14ac:dyDescent="0.2">
      <c r="A199" s="1" t="s">
        <v>2</v>
      </c>
      <c r="B199" s="3" t="s">
        <v>3</v>
      </c>
      <c r="C199" s="3"/>
      <c r="D199" s="3"/>
      <c r="E199" s="3"/>
      <c r="F199" s="3"/>
      <c r="G199" s="3" t="s">
        <v>178</v>
      </c>
      <c r="H199" s="3"/>
      <c r="I199" s="3"/>
      <c r="J199" s="3"/>
      <c r="K199" s="3"/>
      <c r="L199" s="1" t="s">
        <v>4</v>
      </c>
      <c r="M199" s="1" t="s">
        <v>5</v>
      </c>
    </row>
    <row r="200" spans="1:256" ht="11.4" customHeight="1" x14ac:dyDescent="0.2">
      <c r="A200" s="1"/>
      <c r="B200" s="4" t="s">
        <v>6</v>
      </c>
      <c r="C200" s="4" t="s">
        <v>7</v>
      </c>
      <c r="D200" s="4" t="s">
        <v>8</v>
      </c>
      <c r="E200" s="4" t="s">
        <v>9</v>
      </c>
      <c r="F200" s="4" t="s">
        <v>10</v>
      </c>
      <c r="G200" s="4" t="s">
        <v>6</v>
      </c>
      <c r="H200" s="4" t="s">
        <v>7</v>
      </c>
      <c r="I200" s="4" t="s">
        <v>8</v>
      </c>
      <c r="J200" s="4" t="s">
        <v>9</v>
      </c>
      <c r="K200" s="4" t="s">
        <v>10</v>
      </c>
      <c r="L200" s="1"/>
      <c r="M200" s="1"/>
    </row>
    <row r="201" spans="1:256" x14ac:dyDescent="0.2">
      <c r="A201" s="1" t="s">
        <v>11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256" ht="12" customHeight="1" x14ac:dyDescent="0.2">
      <c r="A202" s="6" t="s">
        <v>131</v>
      </c>
      <c r="B202" s="10">
        <v>90</v>
      </c>
      <c r="C202" s="7">
        <v>14.68</v>
      </c>
      <c r="D202" s="7">
        <v>9.98</v>
      </c>
      <c r="E202" s="7">
        <v>11.03</v>
      </c>
      <c r="F202" s="7">
        <v>180.7</v>
      </c>
      <c r="G202" s="7">
        <v>100</v>
      </c>
      <c r="H202" s="7">
        <v>16.309999999999999</v>
      </c>
      <c r="I202" s="7">
        <v>9.5399999999999991</v>
      </c>
      <c r="J202" s="7">
        <v>12.3</v>
      </c>
      <c r="K202" s="7">
        <v>200.8</v>
      </c>
      <c r="L202" s="10" t="s">
        <v>132</v>
      </c>
      <c r="M202" s="11" t="s">
        <v>133</v>
      </c>
    </row>
    <row r="203" spans="1:256" ht="13.5" customHeight="1" x14ac:dyDescent="0.2">
      <c r="A203" s="6" t="s">
        <v>33</v>
      </c>
      <c r="B203" s="10">
        <v>5</v>
      </c>
      <c r="C203" s="7">
        <v>0.04</v>
      </c>
      <c r="D203" s="7">
        <v>3.6</v>
      </c>
      <c r="E203" s="7">
        <v>0.06</v>
      </c>
      <c r="F203" s="7">
        <v>33</v>
      </c>
      <c r="G203" s="10">
        <v>5</v>
      </c>
      <c r="H203" s="7">
        <v>0.04</v>
      </c>
      <c r="I203" s="7">
        <v>3.6</v>
      </c>
      <c r="J203" s="7">
        <v>0.06</v>
      </c>
      <c r="K203" s="7">
        <v>33</v>
      </c>
      <c r="L203" s="7" t="s">
        <v>34</v>
      </c>
      <c r="M203" s="9" t="s">
        <v>35</v>
      </c>
    </row>
    <row r="204" spans="1:256" s="19" customFormat="1" ht="12" customHeight="1" x14ac:dyDescent="0.2">
      <c r="A204" s="11" t="s">
        <v>36</v>
      </c>
      <c r="B204" s="10">
        <v>100</v>
      </c>
      <c r="C204" s="10">
        <f>3.06/1.5</f>
        <v>2.04</v>
      </c>
      <c r="D204" s="10">
        <f>4.8/1.5</f>
        <v>3.1999999999999997</v>
      </c>
      <c r="E204" s="13">
        <f>20.44/1.5</f>
        <v>13.626666666666667</v>
      </c>
      <c r="F204" s="10">
        <f>137.25/1.5</f>
        <v>91.5</v>
      </c>
      <c r="G204" s="10">
        <v>100</v>
      </c>
      <c r="H204" s="10">
        <f>3.06/1.5</f>
        <v>2.04</v>
      </c>
      <c r="I204" s="10">
        <f>4.8/1.5</f>
        <v>3.1999999999999997</v>
      </c>
      <c r="J204" s="13">
        <f>20.44/1.5</f>
        <v>13.626666666666667</v>
      </c>
      <c r="K204" s="10">
        <f>137.25/1.5</f>
        <v>91.5</v>
      </c>
      <c r="L204" s="10" t="s">
        <v>37</v>
      </c>
      <c r="M204" s="11" t="s">
        <v>38</v>
      </c>
    </row>
    <row r="205" spans="1:256" ht="20.399999999999999" x14ac:dyDescent="0.2">
      <c r="A205" s="14" t="s">
        <v>76</v>
      </c>
      <c r="B205" s="7">
        <v>60</v>
      </c>
      <c r="C205" s="7">
        <v>0.66</v>
      </c>
      <c r="D205" s="7">
        <v>0.12</v>
      </c>
      <c r="E205" s="7">
        <v>2.2799999999999998</v>
      </c>
      <c r="F205" s="7">
        <v>13.2</v>
      </c>
      <c r="G205" s="7">
        <v>100</v>
      </c>
      <c r="H205" s="7">
        <v>1.1000000000000001</v>
      </c>
      <c r="I205" s="7">
        <v>0.2</v>
      </c>
      <c r="J205" s="7">
        <v>3.8</v>
      </c>
      <c r="K205" s="7">
        <v>22</v>
      </c>
      <c r="L205" s="7" t="s">
        <v>77</v>
      </c>
      <c r="M205" s="11" t="s">
        <v>78</v>
      </c>
    </row>
    <row r="206" spans="1:256" x14ac:dyDescent="0.2">
      <c r="A206" s="14" t="s">
        <v>48</v>
      </c>
      <c r="B206" s="10">
        <v>50</v>
      </c>
      <c r="C206" s="7">
        <v>4</v>
      </c>
      <c r="D206" s="7">
        <v>0.5</v>
      </c>
      <c r="E206" s="7">
        <v>25.5</v>
      </c>
      <c r="F206" s="7">
        <v>125</v>
      </c>
      <c r="G206" s="10">
        <v>60</v>
      </c>
      <c r="H206" s="7">
        <f>4/50*60</f>
        <v>4.8</v>
      </c>
      <c r="I206" s="7">
        <f>0.5/50*60</f>
        <v>0.6</v>
      </c>
      <c r="J206" s="7">
        <f>25.5/50*60</f>
        <v>30.6</v>
      </c>
      <c r="K206" s="7">
        <f>125/50*60</f>
        <v>150</v>
      </c>
      <c r="L206" s="10" t="s">
        <v>46</v>
      </c>
      <c r="M206" s="11" t="s">
        <v>49</v>
      </c>
    </row>
    <row r="207" spans="1:256" x14ac:dyDescent="0.2">
      <c r="A207" s="11" t="s">
        <v>21</v>
      </c>
      <c r="B207" s="10">
        <v>215</v>
      </c>
      <c r="C207" s="10">
        <v>7.0000000000000007E-2</v>
      </c>
      <c r="D207" s="10">
        <v>0.02</v>
      </c>
      <c r="E207" s="10">
        <v>15</v>
      </c>
      <c r="F207" s="10">
        <v>60</v>
      </c>
      <c r="G207" s="10">
        <v>215</v>
      </c>
      <c r="H207" s="10">
        <v>7.0000000000000007E-2</v>
      </c>
      <c r="I207" s="10">
        <v>0.02</v>
      </c>
      <c r="J207" s="10">
        <v>15</v>
      </c>
      <c r="K207" s="10">
        <v>60</v>
      </c>
      <c r="L207" s="10" t="s">
        <v>22</v>
      </c>
      <c r="M207" s="6" t="s">
        <v>23</v>
      </c>
    </row>
    <row r="208" spans="1:256" x14ac:dyDescent="0.2">
      <c r="A208" s="16" t="s">
        <v>25</v>
      </c>
      <c r="B208" s="4">
        <f t="shared" ref="B208:K208" si="32">SUM(B202:B207)</f>
        <v>520</v>
      </c>
      <c r="C208" s="31">
        <f t="shared" si="32"/>
        <v>21.49</v>
      </c>
      <c r="D208" s="31">
        <f t="shared" si="32"/>
        <v>17.420000000000002</v>
      </c>
      <c r="E208" s="17">
        <f t="shared" si="32"/>
        <v>67.49666666666667</v>
      </c>
      <c r="F208" s="31">
        <f t="shared" si="32"/>
        <v>503.4</v>
      </c>
      <c r="G208" s="31">
        <f t="shared" si="32"/>
        <v>580</v>
      </c>
      <c r="H208" s="31">
        <f t="shared" si="32"/>
        <v>24.36</v>
      </c>
      <c r="I208" s="31">
        <f t="shared" si="32"/>
        <v>17.16</v>
      </c>
      <c r="J208" s="17">
        <f t="shared" si="32"/>
        <v>75.38666666666667</v>
      </c>
      <c r="K208" s="31">
        <f t="shared" si="32"/>
        <v>557.29999999999995</v>
      </c>
      <c r="L208" s="4"/>
      <c r="M208" s="6"/>
    </row>
    <row r="209" spans="1:256" x14ac:dyDescent="0.2">
      <c r="A209" s="3" t="s">
        <v>26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256" s="27" customFormat="1" x14ac:dyDescent="0.2">
      <c r="A210" s="23" t="s">
        <v>98</v>
      </c>
      <c r="B210" s="24">
        <v>200</v>
      </c>
      <c r="C210" s="36">
        <v>1.56</v>
      </c>
      <c r="D210" s="36">
        <v>5.2</v>
      </c>
      <c r="E210" s="36">
        <v>8.6</v>
      </c>
      <c r="F210" s="36">
        <v>87.89</v>
      </c>
      <c r="G210" s="10">
        <v>260</v>
      </c>
      <c r="H210" s="10">
        <v>1.84</v>
      </c>
      <c r="I210" s="10">
        <v>6.49</v>
      </c>
      <c r="J210" s="10">
        <v>9.5</v>
      </c>
      <c r="K210" s="10">
        <v>111.25</v>
      </c>
      <c r="L210" s="10" t="s">
        <v>193</v>
      </c>
      <c r="M210" s="9" t="s">
        <v>100</v>
      </c>
    </row>
    <row r="211" spans="1:256" x14ac:dyDescent="0.2">
      <c r="A211" s="11" t="s">
        <v>101</v>
      </c>
      <c r="B211" s="10">
        <v>90</v>
      </c>
      <c r="C211" s="7">
        <v>11.1</v>
      </c>
      <c r="D211" s="7">
        <v>14.26</v>
      </c>
      <c r="E211" s="7">
        <v>10.199999999999999</v>
      </c>
      <c r="F211" s="7">
        <v>215.87</v>
      </c>
      <c r="G211" s="37">
        <v>100</v>
      </c>
      <c r="H211" s="7">
        <v>12.3</v>
      </c>
      <c r="I211" s="7">
        <v>15.8</v>
      </c>
      <c r="J211" s="7">
        <v>11.3</v>
      </c>
      <c r="K211" s="7">
        <v>239.86</v>
      </c>
      <c r="L211" s="10" t="s">
        <v>102</v>
      </c>
      <c r="M211" s="6" t="s">
        <v>103</v>
      </c>
    </row>
    <row r="212" spans="1:256" ht="10.5" customHeight="1" x14ac:dyDescent="0.2">
      <c r="A212" s="6" t="s">
        <v>86</v>
      </c>
      <c r="B212" s="10">
        <v>150</v>
      </c>
      <c r="C212" s="7">
        <v>3.65</v>
      </c>
      <c r="D212" s="7">
        <v>5.37</v>
      </c>
      <c r="E212" s="7">
        <v>36.68</v>
      </c>
      <c r="F212" s="7">
        <v>209.7</v>
      </c>
      <c r="G212" s="7">
        <v>180</v>
      </c>
      <c r="H212" s="7">
        <v>4.38</v>
      </c>
      <c r="I212" s="7">
        <v>6.44</v>
      </c>
      <c r="J212" s="7">
        <v>44.02</v>
      </c>
      <c r="K212" s="7">
        <v>251.64</v>
      </c>
      <c r="L212" s="10" t="s">
        <v>87</v>
      </c>
      <c r="M212" s="6" t="s">
        <v>88</v>
      </c>
    </row>
    <row r="213" spans="1:256" ht="32.25" customHeight="1" x14ac:dyDescent="0.2">
      <c r="A213" s="14" t="s">
        <v>39</v>
      </c>
      <c r="B213" s="7">
        <v>60</v>
      </c>
      <c r="C213" s="7">
        <v>1.41</v>
      </c>
      <c r="D213" s="7">
        <v>0.09</v>
      </c>
      <c r="E213" s="7">
        <v>4.05</v>
      </c>
      <c r="F213" s="7">
        <v>22.5</v>
      </c>
      <c r="G213" s="7">
        <v>100</v>
      </c>
      <c r="H213" s="7">
        <v>2.35</v>
      </c>
      <c r="I213" s="7">
        <v>0.15</v>
      </c>
      <c r="J213" s="7">
        <v>6.75</v>
      </c>
      <c r="K213" s="7">
        <v>37.5</v>
      </c>
      <c r="L213" s="7" t="s">
        <v>40</v>
      </c>
      <c r="M213" s="11" t="s">
        <v>41</v>
      </c>
    </row>
    <row r="214" spans="1:256" x14ac:dyDescent="0.2">
      <c r="A214" s="6" t="s">
        <v>151</v>
      </c>
      <c r="B214" s="10">
        <v>200</v>
      </c>
      <c r="C214" s="7">
        <v>0.16</v>
      </c>
      <c r="D214" s="7">
        <v>0.16</v>
      </c>
      <c r="E214" s="7">
        <v>27.88</v>
      </c>
      <c r="F214" s="7">
        <v>114.6</v>
      </c>
      <c r="G214" s="10">
        <v>200</v>
      </c>
      <c r="H214" s="7">
        <v>0.16</v>
      </c>
      <c r="I214" s="7">
        <v>0.16</v>
      </c>
      <c r="J214" s="7">
        <v>27.88</v>
      </c>
      <c r="K214" s="7">
        <v>114.6</v>
      </c>
      <c r="L214" s="7" t="s">
        <v>152</v>
      </c>
      <c r="M214" s="11" t="s">
        <v>153</v>
      </c>
    </row>
    <row r="215" spans="1:256" x14ac:dyDescent="0.2">
      <c r="A215" s="14" t="s">
        <v>45</v>
      </c>
      <c r="B215" s="7">
        <v>40</v>
      </c>
      <c r="C215" s="7">
        <v>2.6</v>
      </c>
      <c r="D215" s="7">
        <v>0.4</v>
      </c>
      <c r="E215" s="7">
        <v>17.2</v>
      </c>
      <c r="F215" s="7">
        <v>85</v>
      </c>
      <c r="G215" s="7">
        <v>40</v>
      </c>
      <c r="H215" s="7">
        <v>2.6</v>
      </c>
      <c r="I215" s="7">
        <v>0.4</v>
      </c>
      <c r="J215" s="7">
        <v>17.2</v>
      </c>
      <c r="K215" s="7">
        <v>85</v>
      </c>
      <c r="L215" s="7" t="s">
        <v>46</v>
      </c>
      <c r="M215" s="6" t="s">
        <v>47</v>
      </c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8"/>
      <c r="ET215" s="18"/>
      <c r="EU215" s="18"/>
      <c r="EV215" s="18"/>
      <c r="EW215" s="18"/>
      <c r="EX215" s="18"/>
      <c r="EY215" s="18"/>
      <c r="EZ215" s="18"/>
      <c r="FA215" s="18"/>
      <c r="FB215" s="18"/>
      <c r="FC215" s="18"/>
      <c r="FD215" s="18"/>
      <c r="FE215" s="18"/>
      <c r="FF215" s="18"/>
      <c r="FG215" s="18"/>
      <c r="FH215" s="18"/>
      <c r="FI215" s="18"/>
      <c r="FJ215" s="18"/>
      <c r="FK215" s="18"/>
      <c r="FL215" s="18"/>
      <c r="FM215" s="18"/>
      <c r="FN215" s="18"/>
      <c r="FO215" s="18"/>
      <c r="FP215" s="18"/>
      <c r="FQ215" s="18"/>
      <c r="FR215" s="18"/>
      <c r="FS215" s="18"/>
      <c r="FT215" s="18"/>
      <c r="FU215" s="18"/>
      <c r="FV215" s="18"/>
      <c r="FW215" s="18"/>
      <c r="FX215" s="18"/>
      <c r="FY215" s="18"/>
      <c r="FZ215" s="18"/>
      <c r="GA215" s="18"/>
      <c r="GB215" s="18"/>
      <c r="GC215" s="18"/>
      <c r="GD215" s="18"/>
      <c r="GE215" s="18"/>
      <c r="GF215" s="18"/>
      <c r="GG215" s="18"/>
      <c r="GH215" s="18"/>
      <c r="GI215" s="18"/>
      <c r="GJ215" s="18"/>
      <c r="GK215" s="18"/>
      <c r="GL215" s="18"/>
      <c r="GM215" s="18"/>
      <c r="GN215" s="18"/>
      <c r="GO215" s="18"/>
      <c r="GP215" s="18"/>
      <c r="GQ215" s="18"/>
      <c r="GR215" s="18"/>
      <c r="GS215" s="18"/>
      <c r="GT215" s="18"/>
      <c r="GU215" s="18"/>
      <c r="GV215" s="18"/>
      <c r="GW215" s="18"/>
      <c r="GX215" s="18"/>
      <c r="GY215" s="18"/>
      <c r="GZ215" s="18"/>
      <c r="HA215" s="18"/>
      <c r="HB215" s="18"/>
      <c r="HC215" s="18"/>
      <c r="HD215" s="18"/>
      <c r="HE215" s="18"/>
      <c r="HF215" s="18"/>
      <c r="HG215" s="18"/>
      <c r="HH215" s="18"/>
      <c r="HI215" s="18"/>
      <c r="HJ215" s="18"/>
      <c r="HK215" s="18"/>
      <c r="HL215" s="18"/>
      <c r="HM215" s="18"/>
      <c r="HN215" s="18"/>
      <c r="HO215" s="18"/>
      <c r="HP215" s="18"/>
      <c r="HQ215" s="18"/>
      <c r="HR215" s="18"/>
      <c r="HS215" s="18"/>
      <c r="HT215" s="18"/>
      <c r="HU215" s="18"/>
      <c r="HV215" s="18"/>
      <c r="HW215" s="18"/>
      <c r="HX215" s="18"/>
      <c r="HY215" s="18"/>
      <c r="HZ215" s="18"/>
      <c r="IA215" s="18"/>
      <c r="IB215" s="18"/>
      <c r="IC215" s="18"/>
      <c r="ID215" s="18"/>
      <c r="IE215" s="18"/>
      <c r="IF215" s="18"/>
      <c r="IG215" s="18"/>
      <c r="IH215" s="18"/>
      <c r="II215" s="18"/>
      <c r="IJ215" s="18"/>
      <c r="IK215" s="18"/>
      <c r="IL215" s="18"/>
      <c r="IM215" s="18"/>
      <c r="IN215" s="18"/>
      <c r="IO215" s="18"/>
      <c r="IP215" s="18"/>
      <c r="IQ215" s="18"/>
      <c r="IR215" s="18"/>
      <c r="IS215" s="18"/>
      <c r="IT215" s="18"/>
      <c r="IU215" s="18"/>
      <c r="IV215" s="18"/>
    </row>
    <row r="216" spans="1:256" x14ac:dyDescent="0.2">
      <c r="A216" s="14" t="s">
        <v>48</v>
      </c>
      <c r="B216" s="10">
        <v>40</v>
      </c>
      <c r="C216" s="7">
        <v>3.2</v>
      </c>
      <c r="D216" s="7">
        <v>0.4</v>
      </c>
      <c r="E216" s="7">
        <v>20.399999999999999</v>
      </c>
      <c r="F216" s="7">
        <v>100</v>
      </c>
      <c r="G216" s="10">
        <v>40</v>
      </c>
      <c r="H216" s="7">
        <v>3.2</v>
      </c>
      <c r="I216" s="7">
        <v>0.4</v>
      </c>
      <c r="J216" s="7">
        <v>20.399999999999999</v>
      </c>
      <c r="K216" s="7">
        <v>100</v>
      </c>
      <c r="L216" s="10" t="s">
        <v>46</v>
      </c>
      <c r="M216" s="11" t="s">
        <v>49</v>
      </c>
    </row>
    <row r="217" spans="1:256" x14ac:dyDescent="0.2">
      <c r="A217" s="16" t="s">
        <v>25</v>
      </c>
      <c r="B217" s="4">
        <f t="shared" ref="B217:K217" si="33">SUM(B210:B216)</f>
        <v>780</v>
      </c>
      <c r="C217" s="31">
        <f t="shared" si="33"/>
        <v>23.68</v>
      </c>
      <c r="D217" s="31">
        <f t="shared" si="33"/>
        <v>25.88</v>
      </c>
      <c r="E217" s="31">
        <f t="shared" si="33"/>
        <v>125.00999999999999</v>
      </c>
      <c r="F217" s="31">
        <f t="shared" si="33"/>
        <v>835.56000000000006</v>
      </c>
      <c r="G217" s="31">
        <f t="shared" si="33"/>
        <v>920</v>
      </c>
      <c r="H217" s="31">
        <f t="shared" si="33"/>
        <v>26.830000000000002</v>
      </c>
      <c r="I217" s="31">
        <f t="shared" si="33"/>
        <v>29.839999999999996</v>
      </c>
      <c r="J217" s="31">
        <f t="shared" si="33"/>
        <v>137.05000000000001</v>
      </c>
      <c r="K217" s="31">
        <f t="shared" si="33"/>
        <v>939.85</v>
      </c>
      <c r="L217" s="4"/>
      <c r="M217" s="6"/>
    </row>
    <row r="218" spans="1:256" x14ac:dyDescent="0.2">
      <c r="A218" s="1" t="s">
        <v>179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256" x14ac:dyDescent="0.2">
      <c r="A219" s="11" t="s">
        <v>207</v>
      </c>
      <c r="B219" s="10">
        <v>100</v>
      </c>
      <c r="C219" s="7">
        <v>12.78</v>
      </c>
      <c r="D219" s="7">
        <v>14.16</v>
      </c>
      <c r="E219" s="7">
        <v>37.659999999999997</v>
      </c>
      <c r="F219" s="7">
        <v>333</v>
      </c>
      <c r="G219" s="10">
        <v>80</v>
      </c>
      <c r="H219" s="7">
        <v>10.199999999999999</v>
      </c>
      <c r="I219" s="7">
        <v>11.3</v>
      </c>
      <c r="J219" s="7">
        <v>30.1</v>
      </c>
      <c r="K219" s="7">
        <v>266.39999999999998</v>
      </c>
      <c r="L219" s="10" t="s">
        <v>208</v>
      </c>
      <c r="M219" s="11" t="s">
        <v>209</v>
      </c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  <c r="DB219" s="33"/>
      <c r="DC219" s="33"/>
      <c r="DD219" s="33"/>
      <c r="DE219" s="33"/>
      <c r="DF219" s="33"/>
      <c r="DG219" s="33"/>
      <c r="DH219" s="33"/>
      <c r="DI219" s="33"/>
      <c r="DJ219" s="33"/>
      <c r="DK219" s="33"/>
      <c r="DL219" s="33"/>
      <c r="DM219" s="33"/>
      <c r="DN219" s="33"/>
      <c r="DO219" s="33"/>
      <c r="DP219" s="33"/>
      <c r="DQ219" s="33"/>
      <c r="DR219" s="33"/>
      <c r="DS219" s="33"/>
      <c r="DT219" s="33"/>
      <c r="DU219" s="33"/>
      <c r="DV219" s="33"/>
      <c r="DW219" s="33"/>
      <c r="DX219" s="33"/>
      <c r="DY219" s="33"/>
      <c r="DZ219" s="33"/>
      <c r="EA219" s="33"/>
      <c r="EB219" s="33"/>
      <c r="EC219" s="33"/>
      <c r="ED219" s="33"/>
      <c r="EE219" s="33"/>
      <c r="EF219" s="33"/>
      <c r="EG219" s="33"/>
      <c r="EH219" s="33"/>
      <c r="EI219" s="33"/>
      <c r="EJ219" s="33"/>
      <c r="EK219" s="33"/>
      <c r="EL219" s="33"/>
      <c r="EM219" s="33"/>
      <c r="EN219" s="33"/>
      <c r="EO219" s="33"/>
      <c r="EP219" s="33"/>
      <c r="EQ219" s="33"/>
      <c r="ER219" s="33"/>
      <c r="ES219" s="33"/>
      <c r="ET219" s="33"/>
      <c r="EU219" s="33"/>
      <c r="EV219" s="33"/>
      <c r="EW219" s="33"/>
      <c r="EX219" s="33"/>
      <c r="EY219" s="33"/>
      <c r="EZ219" s="33"/>
      <c r="FA219" s="33"/>
      <c r="FB219" s="33"/>
      <c r="FC219" s="33"/>
      <c r="FD219" s="33"/>
      <c r="FE219" s="33"/>
      <c r="FF219" s="33"/>
      <c r="FG219" s="33"/>
      <c r="FH219" s="33"/>
      <c r="FI219" s="33"/>
      <c r="FJ219" s="33"/>
      <c r="FK219" s="33"/>
      <c r="FL219" s="33"/>
      <c r="FM219" s="33"/>
      <c r="FN219" s="33"/>
      <c r="FO219" s="33"/>
      <c r="FP219" s="33"/>
      <c r="FQ219" s="33"/>
      <c r="FR219" s="33"/>
      <c r="FS219" s="33"/>
      <c r="FT219" s="33"/>
      <c r="FU219" s="33"/>
      <c r="FV219" s="33"/>
      <c r="FW219" s="33"/>
      <c r="FX219" s="33"/>
      <c r="FY219" s="33"/>
      <c r="FZ219" s="33"/>
      <c r="GA219" s="33"/>
      <c r="GB219" s="33"/>
      <c r="GC219" s="33"/>
      <c r="GD219" s="33"/>
      <c r="GE219" s="33"/>
      <c r="GF219" s="33"/>
      <c r="GG219" s="33"/>
      <c r="GH219" s="33"/>
      <c r="GI219" s="33"/>
      <c r="GJ219" s="33"/>
      <c r="GK219" s="33"/>
      <c r="GL219" s="33"/>
      <c r="GM219" s="33"/>
      <c r="GN219" s="33"/>
      <c r="GO219" s="33"/>
      <c r="GP219" s="33"/>
      <c r="GQ219" s="33"/>
      <c r="GR219" s="33"/>
      <c r="GS219" s="33"/>
      <c r="GT219" s="33"/>
      <c r="GU219" s="33"/>
      <c r="GV219" s="33"/>
      <c r="GW219" s="33"/>
      <c r="GX219" s="33"/>
      <c r="GY219" s="33"/>
      <c r="GZ219" s="33"/>
      <c r="HA219" s="33"/>
      <c r="HB219" s="33"/>
      <c r="HC219" s="33"/>
      <c r="HD219" s="33"/>
      <c r="HE219" s="33"/>
      <c r="HF219" s="33"/>
      <c r="HG219" s="33"/>
      <c r="HH219" s="33"/>
      <c r="HI219" s="33"/>
      <c r="HJ219" s="33"/>
      <c r="HK219" s="33"/>
      <c r="HL219" s="33"/>
      <c r="HM219" s="33"/>
      <c r="HN219" s="33"/>
      <c r="HO219" s="33"/>
      <c r="HP219" s="33"/>
      <c r="HQ219" s="33"/>
      <c r="HR219" s="33"/>
      <c r="HS219" s="33"/>
      <c r="HT219" s="33"/>
      <c r="HU219" s="33"/>
      <c r="HV219" s="33"/>
      <c r="HW219" s="33"/>
      <c r="HX219" s="33"/>
      <c r="HY219" s="33"/>
      <c r="HZ219" s="33"/>
      <c r="IA219" s="33"/>
      <c r="IB219" s="33"/>
      <c r="IC219" s="33"/>
      <c r="ID219" s="33"/>
      <c r="IE219" s="33"/>
      <c r="IF219" s="33"/>
      <c r="IG219" s="33"/>
      <c r="IH219" s="33"/>
      <c r="II219" s="33"/>
      <c r="IJ219" s="33"/>
      <c r="IK219" s="33"/>
      <c r="IL219" s="33"/>
      <c r="IM219" s="33"/>
      <c r="IN219" s="33"/>
      <c r="IO219" s="33"/>
      <c r="IP219" s="33"/>
      <c r="IQ219" s="33"/>
      <c r="IR219" s="33"/>
      <c r="IS219" s="33"/>
      <c r="IT219" s="33"/>
      <c r="IU219" s="33"/>
      <c r="IV219" s="33"/>
    </row>
    <row r="220" spans="1:256" x14ac:dyDescent="0.2">
      <c r="A220" s="6" t="s">
        <v>54</v>
      </c>
      <c r="B220" s="10">
        <v>0</v>
      </c>
      <c r="C220" s="7">
        <v>0</v>
      </c>
      <c r="D220" s="7">
        <v>0</v>
      </c>
      <c r="E220" s="7">
        <v>0</v>
      </c>
      <c r="F220" s="7">
        <v>0</v>
      </c>
      <c r="G220" s="7">
        <v>100</v>
      </c>
      <c r="H220" s="7">
        <v>0.04</v>
      </c>
      <c r="I220" s="7">
        <v>0.04</v>
      </c>
      <c r="J220" s="7">
        <v>9.8000000000000007</v>
      </c>
      <c r="K220" s="7">
        <v>47</v>
      </c>
      <c r="L220" s="10" t="s">
        <v>55</v>
      </c>
      <c r="M220" s="6" t="s">
        <v>56</v>
      </c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  <c r="CN220" s="33"/>
      <c r="CO220" s="33"/>
      <c r="CP220" s="33"/>
      <c r="CQ220" s="33"/>
      <c r="CR220" s="33"/>
      <c r="CS220" s="33"/>
      <c r="CT220" s="33"/>
      <c r="CU220" s="33"/>
      <c r="CV220" s="33"/>
      <c r="CW220" s="33"/>
      <c r="CX220" s="33"/>
      <c r="CY220" s="33"/>
      <c r="CZ220" s="33"/>
      <c r="DA220" s="33"/>
      <c r="DB220" s="33"/>
      <c r="DC220" s="33"/>
      <c r="DD220" s="33"/>
      <c r="DE220" s="33"/>
      <c r="DF220" s="33"/>
      <c r="DG220" s="33"/>
      <c r="DH220" s="33"/>
      <c r="DI220" s="33"/>
      <c r="DJ220" s="33"/>
      <c r="DK220" s="33"/>
      <c r="DL220" s="33"/>
      <c r="DM220" s="33"/>
      <c r="DN220" s="33"/>
      <c r="DO220" s="33"/>
      <c r="DP220" s="33"/>
      <c r="DQ220" s="33"/>
      <c r="DR220" s="33"/>
      <c r="DS220" s="33"/>
      <c r="DT220" s="33"/>
      <c r="DU220" s="33"/>
      <c r="DV220" s="33"/>
      <c r="DW220" s="33"/>
      <c r="DX220" s="33"/>
      <c r="DY220" s="33"/>
      <c r="DZ220" s="33"/>
      <c r="EA220" s="33"/>
      <c r="EB220" s="33"/>
      <c r="EC220" s="33"/>
      <c r="ED220" s="33"/>
      <c r="EE220" s="33"/>
      <c r="EF220" s="33"/>
      <c r="EG220" s="33"/>
      <c r="EH220" s="33"/>
      <c r="EI220" s="33"/>
      <c r="EJ220" s="33"/>
      <c r="EK220" s="33"/>
      <c r="EL220" s="33"/>
      <c r="EM220" s="33"/>
      <c r="EN220" s="33"/>
      <c r="EO220" s="33"/>
      <c r="EP220" s="33"/>
      <c r="EQ220" s="33"/>
      <c r="ER220" s="33"/>
      <c r="ES220" s="33"/>
      <c r="ET220" s="33"/>
      <c r="EU220" s="33"/>
      <c r="EV220" s="33"/>
      <c r="EW220" s="33"/>
      <c r="EX220" s="33"/>
      <c r="EY220" s="33"/>
      <c r="EZ220" s="33"/>
      <c r="FA220" s="33"/>
      <c r="FB220" s="33"/>
      <c r="FC220" s="33"/>
      <c r="FD220" s="33"/>
      <c r="FE220" s="33"/>
      <c r="FF220" s="33"/>
      <c r="FG220" s="33"/>
      <c r="FH220" s="33"/>
      <c r="FI220" s="33"/>
      <c r="FJ220" s="33"/>
      <c r="FK220" s="33"/>
      <c r="FL220" s="33"/>
      <c r="FM220" s="33"/>
      <c r="FN220" s="33"/>
      <c r="FO220" s="33"/>
      <c r="FP220" s="33"/>
      <c r="FQ220" s="33"/>
      <c r="FR220" s="33"/>
      <c r="FS220" s="33"/>
      <c r="FT220" s="33"/>
      <c r="FU220" s="33"/>
      <c r="FV220" s="33"/>
      <c r="FW220" s="33"/>
      <c r="FX220" s="33"/>
      <c r="FY220" s="33"/>
      <c r="FZ220" s="33"/>
      <c r="GA220" s="33"/>
      <c r="GB220" s="33"/>
      <c r="GC220" s="33"/>
      <c r="GD220" s="33"/>
      <c r="GE220" s="33"/>
      <c r="GF220" s="33"/>
      <c r="GG220" s="33"/>
      <c r="GH220" s="33"/>
      <c r="GI220" s="33"/>
      <c r="GJ220" s="33"/>
      <c r="GK220" s="33"/>
      <c r="GL220" s="33"/>
      <c r="GM220" s="33"/>
      <c r="GN220" s="33"/>
      <c r="GO220" s="33"/>
      <c r="GP220" s="33"/>
      <c r="GQ220" s="33"/>
      <c r="GR220" s="33"/>
      <c r="GS220" s="33"/>
      <c r="GT220" s="33"/>
      <c r="GU220" s="33"/>
      <c r="GV220" s="33"/>
      <c r="GW220" s="33"/>
      <c r="GX220" s="33"/>
      <c r="GY220" s="33"/>
      <c r="GZ220" s="33"/>
      <c r="HA220" s="33"/>
      <c r="HB220" s="33"/>
      <c r="HC220" s="33"/>
      <c r="HD220" s="33"/>
      <c r="HE220" s="33"/>
      <c r="HF220" s="33"/>
      <c r="HG220" s="33"/>
      <c r="HH220" s="33"/>
      <c r="HI220" s="33"/>
      <c r="HJ220" s="33"/>
      <c r="HK220" s="33"/>
      <c r="HL220" s="33"/>
      <c r="HM220" s="33"/>
      <c r="HN220" s="33"/>
      <c r="HO220" s="33"/>
      <c r="HP220" s="33"/>
      <c r="HQ220" s="33"/>
      <c r="HR220" s="33"/>
      <c r="HS220" s="33"/>
      <c r="HT220" s="33"/>
      <c r="HU220" s="33"/>
      <c r="HV220" s="33"/>
      <c r="HW220" s="33"/>
      <c r="HX220" s="33"/>
      <c r="HY220" s="33"/>
      <c r="HZ220" s="33"/>
      <c r="IA220" s="33"/>
      <c r="IB220" s="33"/>
      <c r="IC220" s="33"/>
      <c r="ID220" s="33"/>
      <c r="IE220" s="33"/>
      <c r="IF220" s="33"/>
      <c r="IG220" s="33"/>
      <c r="IH220" s="33"/>
      <c r="II220" s="33"/>
      <c r="IJ220" s="33"/>
      <c r="IK220" s="33"/>
      <c r="IL220" s="33"/>
      <c r="IM220" s="33"/>
      <c r="IN220" s="33"/>
      <c r="IO220" s="33"/>
      <c r="IP220" s="33"/>
      <c r="IQ220" s="33"/>
      <c r="IR220" s="33"/>
      <c r="IS220" s="33"/>
      <c r="IT220" s="33"/>
      <c r="IU220" s="33"/>
      <c r="IV220" s="33"/>
    </row>
    <row r="221" spans="1:256" x14ac:dyDescent="0.2">
      <c r="A221" s="11" t="s">
        <v>21</v>
      </c>
      <c r="B221" s="10">
        <v>215</v>
      </c>
      <c r="C221" s="10">
        <v>7.0000000000000007E-2</v>
      </c>
      <c r="D221" s="10">
        <v>0.02</v>
      </c>
      <c r="E221" s="10">
        <v>15</v>
      </c>
      <c r="F221" s="10">
        <v>60</v>
      </c>
      <c r="G221" s="10">
        <v>215</v>
      </c>
      <c r="H221" s="10">
        <v>7.0000000000000007E-2</v>
      </c>
      <c r="I221" s="10">
        <v>0.02</v>
      </c>
      <c r="J221" s="10">
        <v>15</v>
      </c>
      <c r="K221" s="10">
        <v>60</v>
      </c>
      <c r="L221" s="10" t="s">
        <v>22</v>
      </c>
      <c r="M221" s="6" t="s">
        <v>23</v>
      </c>
    </row>
    <row r="222" spans="1:256" x14ac:dyDescent="0.2">
      <c r="A222" s="16" t="s">
        <v>25</v>
      </c>
      <c r="B222" s="4">
        <f t="shared" ref="B222:K222" si="34">SUM(B219:B221)</f>
        <v>315</v>
      </c>
      <c r="C222" s="4">
        <f t="shared" si="34"/>
        <v>12.85</v>
      </c>
      <c r="D222" s="4">
        <f t="shared" si="34"/>
        <v>14.18</v>
      </c>
      <c r="E222" s="4">
        <f t="shared" si="34"/>
        <v>52.66</v>
      </c>
      <c r="F222" s="4">
        <f t="shared" si="34"/>
        <v>393</v>
      </c>
      <c r="G222" s="4">
        <f t="shared" si="34"/>
        <v>395</v>
      </c>
      <c r="H222" s="4">
        <f t="shared" si="34"/>
        <v>10.309999999999999</v>
      </c>
      <c r="I222" s="4">
        <f t="shared" si="34"/>
        <v>11.36</v>
      </c>
      <c r="J222" s="4">
        <f t="shared" si="34"/>
        <v>54.900000000000006</v>
      </c>
      <c r="K222" s="4">
        <f t="shared" si="34"/>
        <v>373.4</v>
      </c>
      <c r="L222" s="4"/>
      <c r="M222" s="6"/>
    </row>
    <row r="223" spans="1:256" x14ac:dyDescent="0.2">
      <c r="A223" s="16" t="s">
        <v>184</v>
      </c>
      <c r="B223" s="4">
        <f t="shared" ref="B223:K223" si="35">SUM(B208,B217,B222)</f>
        <v>1615</v>
      </c>
      <c r="C223" s="4">
        <f t="shared" si="35"/>
        <v>58.02</v>
      </c>
      <c r="D223" s="4">
        <f t="shared" si="35"/>
        <v>57.48</v>
      </c>
      <c r="E223" s="4">
        <f t="shared" si="35"/>
        <v>245.16666666666666</v>
      </c>
      <c r="F223" s="4">
        <f t="shared" si="35"/>
        <v>1731.96</v>
      </c>
      <c r="G223" s="4">
        <f t="shared" si="35"/>
        <v>1895</v>
      </c>
      <c r="H223" s="4">
        <f t="shared" si="35"/>
        <v>61.5</v>
      </c>
      <c r="I223" s="4">
        <f t="shared" si="35"/>
        <v>58.36</v>
      </c>
      <c r="J223" s="4">
        <f t="shared" si="35"/>
        <v>267.3366666666667</v>
      </c>
      <c r="K223" s="4">
        <f t="shared" si="35"/>
        <v>1870.5500000000002</v>
      </c>
      <c r="L223" s="4"/>
      <c r="M223" s="6"/>
    </row>
    <row r="224" spans="1:256" x14ac:dyDescent="0.2">
      <c r="A224" s="3" t="s">
        <v>92</v>
      </c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256" x14ac:dyDescent="0.2">
      <c r="A225" s="1" t="s">
        <v>2</v>
      </c>
      <c r="B225" s="3" t="s">
        <v>3</v>
      </c>
      <c r="C225" s="3"/>
      <c r="D225" s="3"/>
      <c r="E225" s="3"/>
      <c r="F225" s="3"/>
      <c r="G225" s="3" t="s">
        <v>178</v>
      </c>
      <c r="H225" s="3"/>
      <c r="I225" s="3"/>
      <c r="J225" s="3"/>
      <c r="K225" s="3"/>
      <c r="L225" s="1" t="s">
        <v>4</v>
      </c>
      <c r="M225" s="1" t="s">
        <v>5</v>
      </c>
    </row>
    <row r="226" spans="1:256" ht="11.4" customHeight="1" x14ac:dyDescent="0.2">
      <c r="A226" s="1"/>
      <c r="B226" s="4" t="s">
        <v>6</v>
      </c>
      <c r="C226" s="4" t="s">
        <v>7</v>
      </c>
      <c r="D226" s="4" t="s">
        <v>8</v>
      </c>
      <c r="E226" s="4" t="s">
        <v>9</v>
      </c>
      <c r="F226" s="4" t="s">
        <v>10</v>
      </c>
      <c r="G226" s="4" t="s">
        <v>6</v>
      </c>
      <c r="H226" s="4" t="s">
        <v>7</v>
      </c>
      <c r="I226" s="4" t="s">
        <v>8</v>
      </c>
      <c r="J226" s="4" t="s">
        <v>9</v>
      </c>
      <c r="K226" s="4" t="s">
        <v>10</v>
      </c>
      <c r="L226" s="1"/>
      <c r="M226" s="1"/>
    </row>
    <row r="227" spans="1:256" x14ac:dyDescent="0.2">
      <c r="A227" s="1" t="s">
        <v>11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256" x14ac:dyDescent="0.2">
      <c r="A228" s="6" t="s">
        <v>141</v>
      </c>
      <c r="B228" s="10">
        <v>90</v>
      </c>
      <c r="C228" s="7">
        <v>11.32</v>
      </c>
      <c r="D228" s="7">
        <v>12.8</v>
      </c>
      <c r="E228" s="7">
        <v>12.2</v>
      </c>
      <c r="F228" s="7">
        <v>207.8</v>
      </c>
      <c r="G228" s="7">
        <v>100</v>
      </c>
      <c r="H228" s="7">
        <v>12.6</v>
      </c>
      <c r="I228" s="7">
        <v>14.3</v>
      </c>
      <c r="J228" s="7">
        <v>13.6</v>
      </c>
      <c r="K228" s="7">
        <v>230.9</v>
      </c>
      <c r="L228" s="10" t="s">
        <v>142</v>
      </c>
      <c r="M228" s="9" t="s">
        <v>143</v>
      </c>
    </row>
    <row r="229" spans="1:256" x14ac:dyDescent="0.2">
      <c r="A229" s="11" t="s">
        <v>154</v>
      </c>
      <c r="B229" s="10">
        <v>50</v>
      </c>
      <c r="C229" s="7">
        <v>0.88</v>
      </c>
      <c r="D229" s="7">
        <v>2.5</v>
      </c>
      <c r="E229" s="7">
        <v>3.51</v>
      </c>
      <c r="F229" s="7">
        <v>40.049999999999997</v>
      </c>
      <c r="G229" s="10">
        <v>50</v>
      </c>
      <c r="H229" s="7">
        <v>0.88</v>
      </c>
      <c r="I229" s="7">
        <v>2.5</v>
      </c>
      <c r="J229" s="7">
        <v>3.51</v>
      </c>
      <c r="K229" s="7">
        <v>40.049999999999997</v>
      </c>
      <c r="L229" s="10" t="s">
        <v>155</v>
      </c>
      <c r="M229" s="9" t="s">
        <v>156</v>
      </c>
    </row>
    <row r="230" spans="1:256" ht="12" customHeight="1" x14ac:dyDescent="0.2">
      <c r="A230" s="14" t="s">
        <v>104</v>
      </c>
      <c r="B230" s="7">
        <v>100</v>
      </c>
      <c r="C230" s="7">
        <v>5.7</v>
      </c>
      <c r="D230" s="7">
        <v>4.0599999999999996</v>
      </c>
      <c r="E230" s="7">
        <v>25.76</v>
      </c>
      <c r="F230" s="7">
        <v>162.5</v>
      </c>
      <c r="G230" s="7">
        <v>150</v>
      </c>
      <c r="H230" s="7">
        <v>8.6</v>
      </c>
      <c r="I230" s="7">
        <v>6.09</v>
      </c>
      <c r="J230" s="7">
        <v>38.64</v>
      </c>
      <c r="K230" s="7">
        <v>243.75</v>
      </c>
      <c r="L230" s="10" t="s">
        <v>105</v>
      </c>
      <c r="M230" s="11" t="s">
        <v>106</v>
      </c>
    </row>
    <row r="231" spans="1:256" s="19" customFormat="1" x14ac:dyDescent="0.2">
      <c r="A231" s="14" t="s">
        <v>79</v>
      </c>
      <c r="B231" s="10">
        <v>40</v>
      </c>
      <c r="C231" s="7">
        <v>3.2</v>
      </c>
      <c r="D231" s="7">
        <v>0.4</v>
      </c>
      <c r="E231" s="7">
        <v>20.399999999999999</v>
      </c>
      <c r="F231" s="7">
        <v>100</v>
      </c>
      <c r="G231" s="10">
        <v>40</v>
      </c>
      <c r="H231" s="7">
        <v>3.2</v>
      </c>
      <c r="I231" s="7">
        <v>0.4</v>
      </c>
      <c r="J231" s="7">
        <v>20.399999999999999</v>
      </c>
      <c r="K231" s="7">
        <v>100</v>
      </c>
      <c r="L231" s="10" t="s">
        <v>46</v>
      </c>
      <c r="M231" s="11" t="s">
        <v>49</v>
      </c>
    </row>
    <row r="232" spans="1:256" x14ac:dyDescent="0.2">
      <c r="A232" s="20" t="s">
        <v>57</v>
      </c>
      <c r="B232" s="7">
        <v>222</v>
      </c>
      <c r="C232" s="10">
        <v>0.13</v>
      </c>
      <c r="D232" s="10">
        <v>0.02</v>
      </c>
      <c r="E232" s="10">
        <v>15.2</v>
      </c>
      <c r="F232" s="10">
        <v>62</v>
      </c>
      <c r="G232" s="7">
        <v>222</v>
      </c>
      <c r="H232" s="10">
        <v>0.13</v>
      </c>
      <c r="I232" s="10">
        <v>0.02</v>
      </c>
      <c r="J232" s="10">
        <v>15.2</v>
      </c>
      <c r="K232" s="10">
        <v>62</v>
      </c>
      <c r="L232" s="10" t="s">
        <v>58</v>
      </c>
      <c r="M232" s="14" t="s">
        <v>59</v>
      </c>
    </row>
    <row r="233" spans="1:256" x14ac:dyDescent="0.2">
      <c r="A233" s="16" t="s">
        <v>25</v>
      </c>
      <c r="B233" s="4">
        <f t="shared" ref="B233:K233" si="36">SUM(B228:B232)</f>
        <v>502</v>
      </c>
      <c r="C233" s="31">
        <f t="shared" si="36"/>
        <v>21.23</v>
      </c>
      <c r="D233" s="31">
        <f t="shared" si="36"/>
        <v>19.779999999999998</v>
      </c>
      <c r="E233" s="31">
        <f t="shared" si="36"/>
        <v>77.069999999999993</v>
      </c>
      <c r="F233" s="31">
        <f t="shared" si="36"/>
        <v>572.35</v>
      </c>
      <c r="G233" s="31">
        <f t="shared" si="36"/>
        <v>562</v>
      </c>
      <c r="H233" s="31">
        <f t="shared" si="36"/>
        <v>25.409999999999997</v>
      </c>
      <c r="I233" s="31">
        <f t="shared" si="36"/>
        <v>23.31</v>
      </c>
      <c r="J233" s="31">
        <f t="shared" si="36"/>
        <v>91.350000000000009</v>
      </c>
      <c r="K233" s="31">
        <f t="shared" si="36"/>
        <v>676.7</v>
      </c>
      <c r="L233" s="4"/>
      <c r="M233" s="6"/>
    </row>
    <row r="234" spans="1:256" x14ac:dyDescent="0.2">
      <c r="A234" s="3" t="s">
        <v>26</v>
      </c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256" ht="12.75" customHeight="1" x14ac:dyDescent="0.2">
      <c r="A235" s="6" t="s">
        <v>114</v>
      </c>
      <c r="B235" s="10">
        <v>200</v>
      </c>
      <c r="C235" s="7">
        <v>1.62</v>
      </c>
      <c r="D235" s="7">
        <v>2.19</v>
      </c>
      <c r="E235" s="7">
        <v>12.81</v>
      </c>
      <c r="F235" s="7">
        <v>77.13</v>
      </c>
      <c r="G235" s="7">
        <v>250</v>
      </c>
      <c r="H235" s="7">
        <v>2.0299999999999998</v>
      </c>
      <c r="I235" s="7">
        <v>2.74</v>
      </c>
      <c r="J235" s="7">
        <v>16.27</v>
      </c>
      <c r="K235" s="7">
        <v>96.41</v>
      </c>
      <c r="L235" s="7" t="s">
        <v>115</v>
      </c>
      <c r="M235" s="11" t="s">
        <v>116</v>
      </c>
    </row>
    <row r="236" spans="1:256" x14ac:dyDescent="0.2">
      <c r="A236" s="6" t="s">
        <v>157</v>
      </c>
      <c r="B236" s="10">
        <v>90</v>
      </c>
      <c r="C236" s="7">
        <v>14.7</v>
      </c>
      <c r="D236" s="7">
        <f>12.3*0.9</f>
        <v>11.07</v>
      </c>
      <c r="E236" s="7">
        <v>12.95</v>
      </c>
      <c r="F236" s="7">
        <f>242.41*0.9</f>
        <v>218.16900000000001</v>
      </c>
      <c r="G236" s="7">
        <v>100</v>
      </c>
      <c r="H236" s="7">
        <v>16.32</v>
      </c>
      <c r="I236" s="7">
        <v>12.3</v>
      </c>
      <c r="J236" s="7">
        <v>14.38</v>
      </c>
      <c r="K236" s="7">
        <v>242.41</v>
      </c>
      <c r="L236" s="7" t="s">
        <v>158</v>
      </c>
      <c r="M236" s="11" t="s">
        <v>159</v>
      </c>
    </row>
    <row r="237" spans="1:256" x14ac:dyDescent="0.2">
      <c r="A237" s="6" t="s">
        <v>120</v>
      </c>
      <c r="B237" s="10">
        <v>150</v>
      </c>
      <c r="C237" s="7">
        <v>3.44</v>
      </c>
      <c r="D237" s="7">
        <v>13.15</v>
      </c>
      <c r="E237" s="7">
        <v>27.92</v>
      </c>
      <c r="F237" s="7">
        <v>243.75</v>
      </c>
      <c r="G237" s="7">
        <v>180</v>
      </c>
      <c r="H237" s="7">
        <v>4.12</v>
      </c>
      <c r="I237" s="7">
        <v>15.78</v>
      </c>
      <c r="J237" s="7">
        <v>33.5</v>
      </c>
      <c r="K237" s="7">
        <v>292.5</v>
      </c>
      <c r="L237" s="10" t="s">
        <v>121</v>
      </c>
      <c r="M237" s="11" t="s">
        <v>122</v>
      </c>
    </row>
    <row r="238" spans="1:256" x14ac:dyDescent="0.2">
      <c r="A238" s="6" t="s">
        <v>134</v>
      </c>
      <c r="B238" s="10">
        <v>200</v>
      </c>
      <c r="C238" s="7">
        <v>0.33</v>
      </c>
      <c r="D238" s="7">
        <v>0</v>
      </c>
      <c r="E238" s="7">
        <v>22.78</v>
      </c>
      <c r="F238" s="7">
        <v>94.44</v>
      </c>
      <c r="G238" s="10">
        <v>200</v>
      </c>
      <c r="H238" s="7">
        <v>0.33</v>
      </c>
      <c r="I238" s="7">
        <v>0</v>
      </c>
      <c r="J238" s="7">
        <v>22.78</v>
      </c>
      <c r="K238" s="7">
        <v>94.44</v>
      </c>
      <c r="L238" s="10" t="s">
        <v>135</v>
      </c>
      <c r="M238" s="11" t="s">
        <v>136</v>
      </c>
    </row>
    <row r="239" spans="1:256" x14ac:dyDescent="0.2">
      <c r="A239" s="14" t="s">
        <v>45</v>
      </c>
      <c r="B239" s="7">
        <v>40</v>
      </c>
      <c r="C239" s="7">
        <v>2.6</v>
      </c>
      <c r="D239" s="7">
        <v>0.4</v>
      </c>
      <c r="E239" s="7">
        <v>17.2</v>
      </c>
      <c r="F239" s="7">
        <v>85</v>
      </c>
      <c r="G239" s="7">
        <v>40</v>
      </c>
      <c r="H239" s="7">
        <v>2.6</v>
      </c>
      <c r="I239" s="7">
        <v>0.4</v>
      </c>
      <c r="J239" s="7">
        <v>17.2</v>
      </c>
      <c r="K239" s="7">
        <v>85</v>
      </c>
      <c r="L239" s="7" t="s">
        <v>46</v>
      </c>
      <c r="M239" s="6" t="s">
        <v>47</v>
      </c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  <c r="DI239" s="18"/>
      <c r="DJ239" s="18"/>
      <c r="DK239" s="18"/>
      <c r="DL239" s="18"/>
      <c r="DM239" s="18"/>
      <c r="DN239" s="18"/>
      <c r="DO239" s="18"/>
      <c r="DP239" s="18"/>
      <c r="DQ239" s="18"/>
      <c r="DR239" s="18"/>
      <c r="DS239" s="18"/>
      <c r="DT239" s="18"/>
      <c r="DU239" s="18"/>
      <c r="DV239" s="18"/>
      <c r="DW239" s="18"/>
      <c r="DX239" s="18"/>
      <c r="DY239" s="18"/>
      <c r="DZ239" s="18"/>
      <c r="EA239" s="18"/>
      <c r="EB239" s="18"/>
      <c r="EC239" s="18"/>
      <c r="ED239" s="18"/>
      <c r="EE239" s="18"/>
      <c r="EF239" s="18"/>
      <c r="EG239" s="18"/>
      <c r="EH239" s="18"/>
      <c r="EI239" s="18"/>
      <c r="EJ239" s="18"/>
      <c r="EK239" s="18"/>
      <c r="EL239" s="18"/>
      <c r="EM239" s="18"/>
      <c r="EN239" s="18"/>
      <c r="EO239" s="18"/>
      <c r="EP239" s="18"/>
      <c r="EQ239" s="18"/>
      <c r="ER239" s="18"/>
      <c r="ES239" s="18"/>
      <c r="ET239" s="18"/>
      <c r="EU239" s="18"/>
      <c r="EV239" s="18"/>
      <c r="EW239" s="18"/>
      <c r="EX239" s="18"/>
      <c r="EY239" s="18"/>
      <c r="EZ239" s="18"/>
      <c r="FA239" s="18"/>
      <c r="FB239" s="18"/>
      <c r="FC239" s="18"/>
      <c r="FD239" s="18"/>
      <c r="FE239" s="18"/>
      <c r="FF239" s="18"/>
      <c r="FG239" s="18"/>
      <c r="FH239" s="18"/>
      <c r="FI239" s="18"/>
      <c r="FJ239" s="18"/>
      <c r="FK239" s="18"/>
      <c r="FL239" s="18"/>
      <c r="FM239" s="18"/>
      <c r="FN239" s="18"/>
      <c r="FO239" s="18"/>
      <c r="FP239" s="18"/>
      <c r="FQ239" s="18"/>
      <c r="FR239" s="18"/>
      <c r="FS239" s="18"/>
      <c r="FT239" s="18"/>
      <c r="FU239" s="18"/>
      <c r="FV239" s="18"/>
      <c r="FW239" s="18"/>
      <c r="FX239" s="18"/>
      <c r="FY239" s="18"/>
      <c r="FZ239" s="18"/>
      <c r="GA239" s="18"/>
      <c r="GB239" s="18"/>
      <c r="GC239" s="18"/>
      <c r="GD239" s="18"/>
      <c r="GE239" s="18"/>
      <c r="GF239" s="18"/>
      <c r="GG239" s="18"/>
      <c r="GH239" s="18"/>
      <c r="GI239" s="18"/>
      <c r="GJ239" s="18"/>
      <c r="GK239" s="18"/>
      <c r="GL239" s="18"/>
      <c r="GM239" s="18"/>
      <c r="GN239" s="18"/>
      <c r="GO239" s="18"/>
      <c r="GP239" s="18"/>
      <c r="GQ239" s="18"/>
      <c r="GR239" s="18"/>
      <c r="GS239" s="18"/>
      <c r="GT239" s="18"/>
      <c r="GU239" s="18"/>
      <c r="GV239" s="18"/>
      <c r="GW239" s="18"/>
      <c r="GX239" s="18"/>
      <c r="GY239" s="18"/>
      <c r="GZ239" s="18"/>
      <c r="HA239" s="18"/>
      <c r="HB239" s="18"/>
      <c r="HC239" s="18"/>
      <c r="HD239" s="18"/>
      <c r="HE239" s="18"/>
      <c r="HF239" s="18"/>
      <c r="HG239" s="18"/>
      <c r="HH239" s="18"/>
      <c r="HI239" s="18"/>
      <c r="HJ239" s="18"/>
      <c r="HK239" s="18"/>
      <c r="HL239" s="18"/>
      <c r="HM239" s="18"/>
      <c r="HN239" s="18"/>
      <c r="HO239" s="18"/>
      <c r="HP239" s="18"/>
      <c r="HQ239" s="18"/>
      <c r="HR239" s="18"/>
      <c r="HS239" s="18"/>
      <c r="HT239" s="18"/>
      <c r="HU239" s="18"/>
      <c r="HV239" s="18"/>
      <c r="HW239" s="18"/>
      <c r="HX239" s="18"/>
      <c r="HY239" s="18"/>
      <c r="HZ239" s="18"/>
      <c r="IA239" s="18"/>
      <c r="IB239" s="18"/>
      <c r="IC239" s="18"/>
      <c r="ID239" s="18"/>
      <c r="IE239" s="18"/>
      <c r="IF239" s="18"/>
      <c r="IG239" s="18"/>
      <c r="IH239" s="18"/>
      <c r="II239" s="18"/>
      <c r="IJ239" s="18"/>
      <c r="IK239" s="18"/>
      <c r="IL239" s="18"/>
      <c r="IM239" s="18"/>
      <c r="IN239" s="18"/>
      <c r="IO239" s="18"/>
      <c r="IP239" s="18"/>
      <c r="IQ239" s="18"/>
      <c r="IR239" s="18"/>
      <c r="IS239" s="18"/>
      <c r="IT239" s="18"/>
      <c r="IU239" s="18"/>
      <c r="IV239" s="18"/>
    </row>
    <row r="240" spans="1:256" x14ac:dyDescent="0.2">
      <c r="A240" s="14" t="s">
        <v>48</v>
      </c>
      <c r="B240" s="10">
        <v>40</v>
      </c>
      <c r="C240" s="7">
        <v>3.2</v>
      </c>
      <c r="D240" s="7">
        <v>0.4</v>
      </c>
      <c r="E240" s="7">
        <v>20.399999999999999</v>
      </c>
      <c r="F240" s="7">
        <v>100</v>
      </c>
      <c r="G240" s="10">
        <v>40</v>
      </c>
      <c r="H240" s="7">
        <v>3.2</v>
      </c>
      <c r="I240" s="7">
        <v>0.4</v>
      </c>
      <c r="J240" s="7">
        <v>20.399999999999999</v>
      </c>
      <c r="K240" s="7">
        <v>100</v>
      </c>
      <c r="L240" s="10" t="s">
        <v>46</v>
      </c>
      <c r="M240" s="11" t="s">
        <v>49</v>
      </c>
    </row>
    <row r="241" spans="1:256" x14ac:dyDescent="0.2">
      <c r="A241" s="16" t="s">
        <v>25</v>
      </c>
      <c r="B241" s="4">
        <f t="shared" ref="B241:K241" si="37">SUM(B235:B240)</f>
        <v>720</v>
      </c>
      <c r="C241" s="31">
        <f t="shared" si="37"/>
        <v>25.89</v>
      </c>
      <c r="D241" s="31">
        <f t="shared" si="37"/>
        <v>27.209999999999997</v>
      </c>
      <c r="E241" s="31">
        <f t="shared" si="37"/>
        <v>114.06</v>
      </c>
      <c r="F241" s="31">
        <f t="shared" si="37"/>
        <v>818.48900000000003</v>
      </c>
      <c r="G241" s="31">
        <f t="shared" si="37"/>
        <v>810</v>
      </c>
      <c r="H241" s="31">
        <f t="shared" si="37"/>
        <v>28.6</v>
      </c>
      <c r="I241" s="31">
        <f t="shared" si="37"/>
        <v>31.619999999999997</v>
      </c>
      <c r="J241" s="31">
        <f t="shared" si="37"/>
        <v>124.53</v>
      </c>
      <c r="K241" s="31">
        <f t="shared" si="37"/>
        <v>910.76</v>
      </c>
      <c r="L241" s="4"/>
      <c r="M241" s="6"/>
    </row>
    <row r="242" spans="1:256" x14ac:dyDescent="0.2">
      <c r="A242" s="1" t="s">
        <v>179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256" s="19" customFormat="1" x14ac:dyDescent="0.2">
      <c r="A243" s="14" t="s">
        <v>180</v>
      </c>
      <c r="B243" s="7">
        <v>100</v>
      </c>
      <c r="C243" s="7">
        <v>8.5</v>
      </c>
      <c r="D243" s="7">
        <v>7.98</v>
      </c>
      <c r="E243" s="7">
        <v>38.880000000000003</v>
      </c>
      <c r="F243" s="7">
        <v>244.8</v>
      </c>
      <c r="G243" s="7">
        <v>100</v>
      </c>
      <c r="H243" s="7">
        <v>8.5</v>
      </c>
      <c r="I243" s="7">
        <v>7.98</v>
      </c>
      <c r="J243" s="7">
        <v>38.880000000000003</v>
      </c>
      <c r="K243" s="7">
        <v>244.8</v>
      </c>
      <c r="L243" s="7" t="s">
        <v>181</v>
      </c>
      <c r="M243" s="9" t="s">
        <v>182</v>
      </c>
    </row>
    <row r="244" spans="1:256" x14ac:dyDescent="0.2">
      <c r="A244" s="6" t="s">
        <v>183</v>
      </c>
      <c r="B244" s="7">
        <v>0</v>
      </c>
      <c r="C244" s="7">
        <v>0</v>
      </c>
      <c r="D244" s="7">
        <v>0</v>
      </c>
      <c r="E244" s="7">
        <v>0</v>
      </c>
      <c r="F244" s="7">
        <v>0</v>
      </c>
      <c r="G244" s="7">
        <v>100</v>
      </c>
      <c r="H244" s="7">
        <v>0.4</v>
      </c>
      <c r="I244" s="7">
        <v>0.4</v>
      </c>
      <c r="J244" s="7">
        <v>9.8000000000000007</v>
      </c>
      <c r="K244" s="7">
        <v>47</v>
      </c>
      <c r="L244" s="10" t="s">
        <v>55</v>
      </c>
      <c r="M244" s="6" t="s">
        <v>56</v>
      </c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  <c r="CA244" s="33"/>
      <c r="CB244" s="33"/>
      <c r="CC244" s="33"/>
      <c r="CD244" s="33"/>
      <c r="CE244" s="33"/>
      <c r="CF244" s="33"/>
      <c r="CG244" s="33"/>
      <c r="CH244" s="33"/>
      <c r="CI244" s="33"/>
      <c r="CJ244" s="33"/>
      <c r="CK244" s="33"/>
      <c r="CL244" s="33"/>
      <c r="CM244" s="33"/>
      <c r="CN244" s="33"/>
      <c r="CO244" s="33"/>
      <c r="CP244" s="33"/>
      <c r="CQ244" s="33"/>
      <c r="CR244" s="33"/>
      <c r="CS244" s="33"/>
      <c r="CT244" s="33"/>
      <c r="CU244" s="33"/>
      <c r="CV244" s="33"/>
      <c r="CW244" s="33"/>
      <c r="CX244" s="33"/>
      <c r="CY244" s="33"/>
      <c r="CZ244" s="33"/>
      <c r="DA244" s="33"/>
      <c r="DB244" s="33"/>
      <c r="DC244" s="33"/>
      <c r="DD244" s="33"/>
      <c r="DE244" s="33"/>
      <c r="DF244" s="33"/>
      <c r="DG244" s="33"/>
      <c r="DH244" s="33"/>
      <c r="DI244" s="33"/>
      <c r="DJ244" s="33"/>
      <c r="DK244" s="33"/>
      <c r="DL244" s="33"/>
      <c r="DM244" s="33"/>
      <c r="DN244" s="33"/>
      <c r="DO244" s="33"/>
      <c r="DP244" s="33"/>
      <c r="DQ244" s="33"/>
      <c r="DR244" s="33"/>
      <c r="DS244" s="33"/>
      <c r="DT244" s="33"/>
      <c r="DU244" s="33"/>
      <c r="DV244" s="33"/>
      <c r="DW244" s="33"/>
      <c r="DX244" s="33"/>
      <c r="DY244" s="33"/>
      <c r="DZ244" s="33"/>
      <c r="EA244" s="33"/>
      <c r="EB244" s="33"/>
      <c r="EC244" s="33"/>
      <c r="ED244" s="33"/>
      <c r="EE244" s="33"/>
      <c r="EF244" s="33"/>
      <c r="EG244" s="33"/>
      <c r="EH244" s="33"/>
      <c r="EI244" s="33"/>
      <c r="EJ244" s="33"/>
      <c r="EK244" s="33"/>
      <c r="EL244" s="33"/>
      <c r="EM244" s="33"/>
      <c r="EN244" s="33"/>
      <c r="EO244" s="33"/>
      <c r="EP244" s="33"/>
      <c r="EQ244" s="33"/>
      <c r="ER244" s="33"/>
      <c r="ES244" s="33"/>
      <c r="ET244" s="33"/>
      <c r="EU244" s="33"/>
      <c r="EV244" s="33"/>
      <c r="EW244" s="33"/>
      <c r="EX244" s="33"/>
      <c r="EY244" s="33"/>
      <c r="EZ244" s="33"/>
      <c r="FA244" s="33"/>
      <c r="FB244" s="33"/>
      <c r="FC244" s="33"/>
      <c r="FD244" s="33"/>
      <c r="FE244" s="33"/>
      <c r="FF244" s="33"/>
      <c r="FG244" s="33"/>
      <c r="FH244" s="33"/>
      <c r="FI244" s="33"/>
      <c r="FJ244" s="33"/>
      <c r="FK244" s="33"/>
      <c r="FL244" s="33"/>
      <c r="FM244" s="33"/>
      <c r="FN244" s="33"/>
      <c r="FO244" s="33"/>
      <c r="FP244" s="33"/>
      <c r="FQ244" s="33"/>
      <c r="FR244" s="33"/>
      <c r="FS244" s="33"/>
      <c r="FT244" s="33"/>
      <c r="FU244" s="33"/>
      <c r="FV244" s="33"/>
      <c r="FW244" s="33"/>
      <c r="FX244" s="33"/>
      <c r="FY244" s="33"/>
      <c r="FZ244" s="33"/>
      <c r="GA244" s="33"/>
      <c r="GB244" s="33"/>
      <c r="GC244" s="33"/>
      <c r="GD244" s="33"/>
      <c r="GE244" s="33"/>
      <c r="GF244" s="33"/>
      <c r="GG244" s="33"/>
      <c r="GH244" s="33"/>
      <c r="GI244" s="33"/>
      <c r="GJ244" s="33"/>
      <c r="GK244" s="33"/>
      <c r="GL244" s="33"/>
      <c r="GM244" s="33"/>
      <c r="GN244" s="33"/>
      <c r="GO244" s="33"/>
      <c r="GP244" s="33"/>
      <c r="GQ244" s="33"/>
      <c r="GR244" s="33"/>
      <c r="GS244" s="33"/>
      <c r="GT244" s="33"/>
      <c r="GU244" s="33"/>
      <c r="GV244" s="33"/>
      <c r="GW244" s="33"/>
      <c r="GX244" s="33"/>
      <c r="GY244" s="33"/>
      <c r="GZ244" s="33"/>
      <c r="HA244" s="33"/>
      <c r="HB244" s="33"/>
      <c r="HC244" s="33"/>
      <c r="HD244" s="33"/>
      <c r="HE244" s="33"/>
      <c r="HF244" s="33"/>
      <c r="HG244" s="33"/>
      <c r="HH244" s="33"/>
      <c r="HI244" s="33"/>
      <c r="HJ244" s="33"/>
      <c r="HK244" s="33"/>
      <c r="HL244" s="33"/>
      <c r="HM244" s="33"/>
      <c r="HN244" s="33"/>
      <c r="HO244" s="33"/>
      <c r="HP244" s="33"/>
      <c r="HQ244" s="33"/>
      <c r="HR244" s="33"/>
      <c r="HS244" s="33"/>
      <c r="HT244" s="33"/>
      <c r="HU244" s="33"/>
      <c r="HV244" s="33"/>
      <c r="HW244" s="33"/>
      <c r="HX244" s="33"/>
      <c r="HY244" s="33"/>
      <c r="HZ244" s="33"/>
      <c r="IA244" s="33"/>
      <c r="IB244" s="33"/>
      <c r="IC244" s="33"/>
      <c r="ID244" s="33"/>
      <c r="IE244" s="33"/>
      <c r="IF244" s="33"/>
      <c r="IG244" s="33"/>
      <c r="IH244" s="33"/>
      <c r="II244" s="33"/>
      <c r="IJ244" s="33"/>
      <c r="IK244" s="33"/>
      <c r="IL244" s="33"/>
      <c r="IM244" s="33"/>
      <c r="IN244" s="33"/>
      <c r="IO244" s="33"/>
      <c r="IP244" s="33"/>
      <c r="IQ244" s="33"/>
      <c r="IR244" s="33"/>
      <c r="IS244" s="33"/>
      <c r="IT244" s="33"/>
      <c r="IU244" s="33"/>
      <c r="IV244" s="33"/>
    </row>
    <row r="245" spans="1:256" x14ac:dyDescent="0.2">
      <c r="A245" s="20" t="s">
        <v>57</v>
      </c>
      <c r="B245" s="7">
        <v>222</v>
      </c>
      <c r="C245" s="10">
        <v>0.13</v>
      </c>
      <c r="D245" s="10">
        <v>0.02</v>
      </c>
      <c r="E245" s="10">
        <v>15.2</v>
      </c>
      <c r="F245" s="10">
        <v>62</v>
      </c>
      <c r="G245" s="7">
        <v>222</v>
      </c>
      <c r="H245" s="10">
        <v>0.13</v>
      </c>
      <c r="I245" s="10">
        <v>0.02</v>
      </c>
      <c r="J245" s="10">
        <v>15.2</v>
      </c>
      <c r="K245" s="10">
        <v>62</v>
      </c>
      <c r="L245" s="10" t="s">
        <v>58</v>
      </c>
      <c r="M245" s="14" t="s">
        <v>59</v>
      </c>
    </row>
    <row r="246" spans="1:256" x14ac:dyDescent="0.2">
      <c r="A246" s="16" t="s">
        <v>25</v>
      </c>
      <c r="B246" s="4">
        <f t="shared" ref="B246:K246" si="38">SUM(B243:B245)</f>
        <v>322</v>
      </c>
      <c r="C246" s="4">
        <f t="shared" si="38"/>
        <v>8.6300000000000008</v>
      </c>
      <c r="D246" s="4">
        <f t="shared" si="38"/>
        <v>8</v>
      </c>
      <c r="E246" s="4">
        <f t="shared" si="38"/>
        <v>54.08</v>
      </c>
      <c r="F246" s="4">
        <f t="shared" si="38"/>
        <v>306.8</v>
      </c>
      <c r="G246" s="4">
        <f t="shared" si="38"/>
        <v>422</v>
      </c>
      <c r="H246" s="4">
        <f t="shared" si="38"/>
        <v>9.0300000000000011</v>
      </c>
      <c r="I246" s="4">
        <f t="shared" si="38"/>
        <v>8.4</v>
      </c>
      <c r="J246" s="4">
        <f t="shared" si="38"/>
        <v>63.88000000000001</v>
      </c>
      <c r="K246" s="4">
        <f t="shared" si="38"/>
        <v>353.8</v>
      </c>
      <c r="L246" s="4"/>
      <c r="M246" s="6"/>
    </row>
    <row r="247" spans="1:256" x14ac:dyDescent="0.2">
      <c r="A247" s="16" t="s">
        <v>184</v>
      </c>
      <c r="B247" s="4">
        <f t="shared" ref="B247:K247" si="39">SUM(B233,B241,B246)</f>
        <v>1544</v>
      </c>
      <c r="C247" s="4">
        <f t="shared" si="39"/>
        <v>55.750000000000007</v>
      </c>
      <c r="D247" s="4">
        <f t="shared" si="39"/>
        <v>54.989999999999995</v>
      </c>
      <c r="E247" s="4">
        <f t="shared" si="39"/>
        <v>245.20999999999998</v>
      </c>
      <c r="F247" s="4">
        <f t="shared" si="39"/>
        <v>1697.6389999999999</v>
      </c>
      <c r="G247" s="4">
        <f t="shared" si="39"/>
        <v>1794</v>
      </c>
      <c r="H247" s="4">
        <f t="shared" si="39"/>
        <v>63.04</v>
      </c>
      <c r="I247" s="4">
        <f t="shared" si="39"/>
        <v>63.329999999999991</v>
      </c>
      <c r="J247" s="4">
        <f t="shared" si="39"/>
        <v>279.76</v>
      </c>
      <c r="K247" s="4">
        <f t="shared" si="39"/>
        <v>1941.26</v>
      </c>
      <c r="L247" s="4"/>
      <c r="M247" s="6"/>
    </row>
    <row r="248" spans="1:256" x14ac:dyDescent="0.2">
      <c r="A248" s="3" t="s">
        <v>111</v>
      </c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256" x14ac:dyDescent="0.2">
      <c r="A249" s="1" t="s">
        <v>2</v>
      </c>
      <c r="B249" s="3" t="s">
        <v>3</v>
      </c>
      <c r="C249" s="3"/>
      <c r="D249" s="3"/>
      <c r="E249" s="3"/>
      <c r="F249" s="3"/>
      <c r="G249" s="3" t="s">
        <v>178</v>
      </c>
      <c r="H249" s="3"/>
      <c r="I249" s="3"/>
      <c r="J249" s="3"/>
      <c r="K249" s="3"/>
      <c r="L249" s="1" t="s">
        <v>4</v>
      </c>
      <c r="M249" s="1" t="s">
        <v>5</v>
      </c>
    </row>
    <row r="250" spans="1:256" ht="11.4" customHeight="1" x14ac:dyDescent="0.2">
      <c r="A250" s="1"/>
      <c r="B250" s="4" t="s">
        <v>6</v>
      </c>
      <c r="C250" s="4" t="s">
        <v>7</v>
      </c>
      <c r="D250" s="4" t="s">
        <v>8</v>
      </c>
      <c r="E250" s="4" t="s">
        <v>9</v>
      </c>
      <c r="F250" s="4" t="s">
        <v>10</v>
      </c>
      <c r="G250" s="4" t="s">
        <v>6</v>
      </c>
      <c r="H250" s="4" t="s">
        <v>7</v>
      </c>
      <c r="I250" s="4" t="s">
        <v>8</v>
      </c>
      <c r="J250" s="4" t="s">
        <v>9</v>
      </c>
      <c r="K250" s="4" t="s">
        <v>10</v>
      </c>
      <c r="L250" s="1"/>
      <c r="M250" s="1"/>
    </row>
    <row r="251" spans="1:256" x14ac:dyDescent="0.2">
      <c r="A251" s="1" t="s">
        <v>11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256" ht="12.75" customHeight="1" x14ac:dyDescent="0.2">
      <c r="A252" s="6" t="s">
        <v>160</v>
      </c>
      <c r="B252" s="7">
        <v>150</v>
      </c>
      <c r="C252" s="7">
        <v>18.63</v>
      </c>
      <c r="D252" s="7">
        <v>9.5299999999999994</v>
      </c>
      <c r="E252" s="7">
        <v>41.77</v>
      </c>
      <c r="F252" s="7">
        <v>331.5</v>
      </c>
      <c r="G252" s="7">
        <v>150</v>
      </c>
      <c r="H252" s="7">
        <v>18.63</v>
      </c>
      <c r="I252" s="7">
        <v>9.5299999999999994</v>
      </c>
      <c r="J252" s="7">
        <v>41.77</v>
      </c>
      <c r="K252" s="7">
        <v>331.5</v>
      </c>
      <c r="L252" s="10" t="s">
        <v>161</v>
      </c>
      <c r="M252" s="6" t="s">
        <v>162</v>
      </c>
    </row>
    <row r="253" spans="1:256" x14ac:dyDescent="0.2">
      <c r="A253" s="6" t="s">
        <v>163</v>
      </c>
      <c r="B253" s="10">
        <v>50</v>
      </c>
      <c r="C253" s="7">
        <v>3.54</v>
      </c>
      <c r="D253" s="7">
        <v>6.57</v>
      </c>
      <c r="E253" s="7">
        <v>27.87</v>
      </c>
      <c r="F253" s="7">
        <v>185</v>
      </c>
      <c r="G253" s="7">
        <v>100</v>
      </c>
      <c r="H253" s="7">
        <v>7.08</v>
      </c>
      <c r="I253" s="7">
        <v>13.1</v>
      </c>
      <c r="J253" s="7">
        <v>55.74</v>
      </c>
      <c r="K253" s="7">
        <v>370</v>
      </c>
      <c r="L253" s="7" t="s">
        <v>164</v>
      </c>
      <c r="M253" s="9" t="s">
        <v>165</v>
      </c>
    </row>
    <row r="254" spans="1:256" s="19" customFormat="1" x14ac:dyDescent="0.2">
      <c r="A254" s="6" t="s">
        <v>54</v>
      </c>
      <c r="B254" s="10">
        <v>100</v>
      </c>
      <c r="C254" s="7">
        <v>0.4</v>
      </c>
      <c r="D254" s="7">
        <v>0.4</v>
      </c>
      <c r="E254" s="7">
        <f>19.6/2</f>
        <v>9.8000000000000007</v>
      </c>
      <c r="F254" s="7">
        <f>94/2</f>
        <v>47</v>
      </c>
      <c r="G254" s="10">
        <v>100</v>
      </c>
      <c r="H254" s="7">
        <v>0.4</v>
      </c>
      <c r="I254" s="7">
        <v>0.4</v>
      </c>
      <c r="J254" s="7">
        <f>19.6/2</f>
        <v>9.8000000000000007</v>
      </c>
      <c r="K254" s="7">
        <f>94/2</f>
        <v>47</v>
      </c>
      <c r="L254" s="10" t="s">
        <v>55</v>
      </c>
      <c r="M254" s="6" t="s">
        <v>56</v>
      </c>
    </row>
    <row r="255" spans="1:256" x14ac:dyDescent="0.2">
      <c r="A255" s="20" t="s">
        <v>57</v>
      </c>
      <c r="B255" s="7">
        <v>222</v>
      </c>
      <c r="C255" s="10">
        <v>0.13</v>
      </c>
      <c r="D255" s="10">
        <v>0.02</v>
      </c>
      <c r="E255" s="10">
        <v>15.2</v>
      </c>
      <c r="F255" s="10">
        <v>62</v>
      </c>
      <c r="G255" s="7">
        <v>222</v>
      </c>
      <c r="H255" s="10">
        <v>0.13</v>
      </c>
      <c r="I255" s="10">
        <v>0.02</v>
      </c>
      <c r="J255" s="10">
        <v>15.2</v>
      </c>
      <c r="K255" s="10">
        <v>62</v>
      </c>
      <c r="L255" s="10" t="s">
        <v>58</v>
      </c>
      <c r="M255" s="14" t="s">
        <v>59</v>
      </c>
    </row>
    <row r="256" spans="1:256" x14ac:dyDescent="0.2">
      <c r="A256" s="16" t="s">
        <v>25</v>
      </c>
      <c r="B256" s="4">
        <f t="shared" ref="B256:K256" si="40">SUM(B252:B255)</f>
        <v>522</v>
      </c>
      <c r="C256" s="31">
        <f t="shared" si="40"/>
        <v>22.699999999999996</v>
      </c>
      <c r="D256" s="31">
        <f t="shared" si="40"/>
        <v>16.52</v>
      </c>
      <c r="E256" s="31">
        <f t="shared" si="40"/>
        <v>94.64</v>
      </c>
      <c r="F256" s="31">
        <f t="shared" si="40"/>
        <v>625.5</v>
      </c>
      <c r="G256" s="31">
        <f t="shared" si="40"/>
        <v>572</v>
      </c>
      <c r="H256" s="31">
        <f t="shared" si="40"/>
        <v>26.24</v>
      </c>
      <c r="I256" s="31">
        <f t="shared" si="40"/>
        <v>23.049999999999997</v>
      </c>
      <c r="J256" s="31">
        <f t="shared" si="40"/>
        <v>122.51</v>
      </c>
      <c r="K256" s="31">
        <f t="shared" si="40"/>
        <v>810.5</v>
      </c>
      <c r="L256" s="4"/>
      <c r="M256" s="6"/>
    </row>
    <row r="257" spans="1:256" x14ac:dyDescent="0.2">
      <c r="A257" s="3" t="s">
        <v>26</v>
      </c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256" ht="12.75" customHeight="1" x14ac:dyDescent="0.2">
      <c r="A258" s="6" t="s">
        <v>128</v>
      </c>
      <c r="B258" s="7">
        <v>200</v>
      </c>
      <c r="C258" s="7">
        <v>1.2</v>
      </c>
      <c r="D258" s="7">
        <v>5.2</v>
      </c>
      <c r="E258" s="7">
        <v>6.5</v>
      </c>
      <c r="F258" s="7">
        <v>77.010000000000005</v>
      </c>
      <c r="G258" s="7">
        <v>260</v>
      </c>
      <c r="H258" s="7">
        <v>1.51</v>
      </c>
      <c r="I258" s="7">
        <v>6.39</v>
      </c>
      <c r="J258" s="7">
        <v>7.99</v>
      </c>
      <c r="K258" s="7">
        <v>94.43</v>
      </c>
      <c r="L258" s="34" t="s">
        <v>200</v>
      </c>
      <c r="M258" s="20" t="s">
        <v>130</v>
      </c>
    </row>
    <row r="259" spans="1:256" x14ac:dyDescent="0.2">
      <c r="A259" s="11" t="s">
        <v>73</v>
      </c>
      <c r="B259" s="10">
        <v>90</v>
      </c>
      <c r="C259" s="7">
        <v>11.71</v>
      </c>
      <c r="D259" s="7">
        <v>15.73</v>
      </c>
      <c r="E259" s="7">
        <v>12.03</v>
      </c>
      <c r="F259" s="7">
        <v>238.5</v>
      </c>
      <c r="G259" s="7">
        <v>100</v>
      </c>
      <c r="H259" s="7">
        <v>13.02</v>
      </c>
      <c r="I259" s="7">
        <v>17.48</v>
      </c>
      <c r="J259" s="7">
        <v>13.37</v>
      </c>
      <c r="K259" s="7">
        <v>265</v>
      </c>
      <c r="L259" s="10" t="s">
        <v>74</v>
      </c>
      <c r="M259" s="9" t="s">
        <v>75</v>
      </c>
    </row>
    <row r="260" spans="1:256" ht="12" customHeight="1" x14ac:dyDescent="0.2">
      <c r="A260" s="6" t="s">
        <v>66</v>
      </c>
      <c r="B260" s="10">
        <v>150</v>
      </c>
      <c r="C260" s="10">
        <v>5.52</v>
      </c>
      <c r="D260" s="10">
        <v>4.51</v>
      </c>
      <c r="E260" s="10">
        <v>26.45</v>
      </c>
      <c r="F260" s="10">
        <v>168.45</v>
      </c>
      <c r="G260" s="10">
        <v>180</v>
      </c>
      <c r="H260" s="7">
        <v>6.62</v>
      </c>
      <c r="I260" s="7">
        <v>5.42</v>
      </c>
      <c r="J260" s="7">
        <v>31.73</v>
      </c>
      <c r="K260" s="7">
        <v>202.14</v>
      </c>
      <c r="L260" s="10" t="s">
        <v>67</v>
      </c>
      <c r="M260" s="6" t="s">
        <v>68</v>
      </c>
    </row>
    <row r="261" spans="1:256" ht="34.5" customHeight="1" x14ac:dyDescent="0.2">
      <c r="A261" s="14" t="s">
        <v>167</v>
      </c>
      <c r="B261" s="7">
        <v>60</v>
      </c>
      <c r="C261" s="7">
        <v>1.38</v>
      </c>
      <c r="D261" s="7">
        <v>0.06</v>
      </c>
      <c r="E261" s="7">
        <v>4.9400000000000004</v>
      </c>
      <c r="F261" s="7">
        <v>26.6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304</v>
      </c>
      <c r="M261" s="11" t="s">
        <v>168</v>
      </c>
    </row>
    <row r="262" spans="1:256" s="27" customFormat="1" x14ac:dyDescent="0.2">
      <c r="A262" s="6" t="s">
        <v>183</v>
      </c>
      <c r="B262" s="7">
        <v>0</v>
      </c>
      <c r="C262" s="7">
        <v>0</v>
      </c>
      <c r="D262" s="7">
        <v>0</v>
      </c>
      <c r="E262" s="7">
        <v>0</v>
      </c>
      <c r="F262" s="7">
        <v>0</v>
      </c>
      <c r="G262" s="7">
        <v>100</v>
      </c>
      <c r="H262" s="7">
        <v>0.04</v>
      </c>
      <c r="I262" s="7">
        <v>0.04</v>
      </c>
      <c r="J262" s="7">
        <v>9.8000000000000007</v>
      </c>
      <c r="K262" s="7">
        <v>47</v>
      </c>
      <c r="L262" s="10" t="s">
        <v>55</v>
      </c>
      <c r="M262" s="6" t="s">
        <v>56</v>
      </c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21"/>
      <c r="FX262" s="21"/>
      <c r="FY262" s="21"/>
      <c r="FZ262" s="21"/>
      <c r="GA262" s="21"/>
      <c r="GB262" s="21"/>
      <c r="GC262" s="21"/>
      <c r="GD262" s="21"/>
      <c r="GE262" s="21"/>
      <c r="GF262" s="21"/>
      <c r="GG262" s="21"/>
      <c r="GH262" s="21"/>
      <c r="GI262" s="21"/>
      <c r="GJ262" s="21"/>
      <c r="GK262" s="21"/>
      <c r="GL262" s="21"/>
      <c r="GM262" s="21"/>
      <c r="GN262" s="21"/>
      <c r="GO262" s="21"/>
      <c r="GP262" s="21"/>
      <c r="GQ262" s="21"/>
      <c r="GR262" s="21"/>
      <c r="GS262" s="21"/>
      <c r="GT262" s="21"/>
      <c r="GU262" s="21"/>
      <c r="GV262" s="21"/>
      <c r="GW262" s="21"/>
      <c r="GX262" s="21"/>
      <c r="GY262" s="21"/>
      <c r="GZ262" s="21"/>
      <c r="HA262" s="21"/>
      <c r="HB262" s="21"/>
      <c r="HC262" s="21"/>
      <c r="HD262" s="21"/>
      <c r="HE262" s="21"/>
      <c r="HF262" s="21"/>
      <c r="HG262" s="21"/>
      <c r="HH262" s="21"/>
      <c r="HI262" s="21"/>
      <c r="HJ262" s="21"/>
      <c r="HK262" s="21"/>
      <c r="HL262" s="21"/>
      <c r="HM262" s="21"/>
      <c r="HN262" s="21"/>
      <c r="HO262" s="21"/>
      <c r="HP262" s="21"/>
      <c r="HQ262" s="21"/>
      <c r="HR262" s="21"/>
      <c r="HS262" s="21"/>
      <c r="HT262" s="21"/>
      <c r="HU262" s="21"/>
      <c r="HV262" s="21"/>
      <c r="HW262" s="21"/>
      <c r="HX262" s="21"/>
      <c r="HY262" s="21"/>
      <c r="HZ262" s="21"/>
      <c r="IA262" s="21"/>
      <c r="IB262" s="21"/>
      <c r="IC262" s="21"/>
      <c r="ID262" s="21"/>
      <c r="IE262" s="21"/>
      <c r="IF262" s="21"/>
      <c r="IG262" s="21"/>
      <c r="IH262" s="21"/>
      <c r="II262" s="21"/>
      <c r="IJ262" s="21"/>
      <c r="IK262" s="21"/>
      <c r="IL262" s="21"/>
      <c r="IM262" s="21"/>
      <c r="IN262" s="21"/>
      <c r="IO262" s="21"/>
      <c r="IP262" s="21"/>
      <c r="IQ262" s="21"/>
      <c r="IR262" s="21"/>
      <c r="IS262" s="21"/>
      <c r="IT262" s="21"/>
      <c r="IU262" s="21"/>
      <c r="IV262" s="21"/>
    </row>
    <row r="263" spans="1:256" x14ac:dyDescent="0.2">
      <c r="A263" s="6" t="s">
        <v>89</v>
      </c>
      <c r="B263" s="10">
        <v>200</v>
      </c>
      <c r="C263" s="10">
        <v>0</v>
      </c>
      <c r="D263" s="10">
        <v>0</v>
      </c>
      <c r="E263" s="10">
        <v>19.97</v>
      </c>
      <c r="F263" s="10">
        <v>76</v>
      </c>
      <c r="G263" s="10">
        <v>200</v>
      </c>
      <c r="H263" s="10">
        <v>0</v>
      </c>
      <c r="I263" s="10">
        <v>0</v>
      </c>
      <c r="J263" s="10">
        <v>19.97</v>
      </c>
      <c r="K263" s="10">
        <v>76</v>
      </c>
      <c r="L263" s="10" t="s">
        <v>90</v>
      </c>
      <c r="M263" s="11" t="s">
        <v>91</v>
      </c>
    </row>
    <row r="264" spans="1:256" x14ac:dyDescent="0.2">
      <c r="A264" s="14" t="s">
        <v>45</v>
      </c>
      <c r="B264" s="7">
        <v>40</v>
      </c>
      <c r="C264" s="7">
        <v>2.6</v>
      </c>
      <c r="D264" s="7">
        <v>0.4</v>
      </c>
      <c r="E264" s="7">
        <v>17.2</v>
      </c>
      <c r="F264" s="7">
        <v>85</v>
      </c>
      <c r="G264" s="7">
        <v>40</v>
      </c>
      <c r="H264" s="7">
        <v>2.6</v>
      </c>
      <c r="I264" s="7">
        <v>0.4</v>
      </c>
      <c r="J264" s="7">
        <v>17.2</v>
      </c>
      <c r="K264" s="7">
        <v>85</v>
      </c>
      <c r="L264" s="7" t="s">
        <v>46</v>
      </c>
      <c r="M264" s="6" t="s">
        <v>47</v>
      </c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18"/>
      <c r="DO264" s="18"/>
      <c r="DP264" s="18"/>
      <c r="DQ264" s="18"/>
      <c r="DR264" s="18"/>
      <c r="DS264" s="18"/>
      <c r="DT264" s="18"/>
      <c r="DU264" s="18"/>
      <c r="DV264" s="18"/>
      <c r="DW264" s="18"/>
      <c r="DX264" s="18"/>
      <c r="DY264" s="18"/>
      <c r="DZ264" s="18"/>
      <c r="EA264" s="18"/>
      <c r="EB264" s="18"/>
      <c r="EC264" s="18"/>
      <c r="ED264" s="18"/>
      <c r="EE264" s="18"/>
      <c r="EF264" s="18"/>
      <c r="EG264" s="18"/>
      <c r="EH264" s="18"/>
      <c r="EI264" s="18"/>
      <c r="EJ264" s="18"/>
      <c r="EK264" s="18"/>
      <c r="EL264" s="18"/>
      <c r="EM264" s="18"/>
      <c r="EN264" s="18"/>
      <c r="EO264" s="18"/>
      <c r="EP264" s="18"/>
      <c r="EQ264" s="18"/>
      <c r="ER264" s="18"/>
      <c r="ES264" s="18"/>
      <c r="ET264" s="18"/>
      <c r="EU264" s="18"/>
      <c r="EV264" s="18"/>
      <c r="EW264" s="18"/>
      <c r="EX264" s="18"/>
      <c r="EY264" s="18"/>
      <c r="EZ264" s="18"/>
      <c r="FA264" s="18"/>
      <c r="FB264" s="18"/>
      <c r="FC264" s="18"/>
      <c r="FD264" s="18"/>
      <c r="FE264" s="18"/>
      <c r="FF264" s="18"/>
      <c r="FG264" s="18"/>
      <c r="FH264" s="18"/>
      <c r="FI264" s="18"/>
      <c r="FJ264" s="18"/>
      <c r="FK264" s="18"/>
      <c r="FL264" s="18"/>
      <c r="FM264" s="18"/>
      <c r="FN264" s="18"/>
      <c r="FO264" s="18"/>
      <c r="FP264" s="18"/>
      <c r="FQ264" s="18"/>
      <c r="FR264" s="18"/>
      <c r="FS264" s="18"/>
      <c r="FT264" s="18"/>
      <c r="FU264" s="18"/>
      <c r="FV264" s="18"/>
      <c r="FW264" s="18"/>
      <c r="FX264" s="18"/>
      <c r="FY264" s="18"/>
      <c r="FZ264" s="18"/>
      <c r="GA264" s="18"/>
      <c r="GB264" s="18"/>
      <c r="GC264" s="18"/>
      <c r="GD264" s="18"/>
      <c r="GE264" s="18"/>
      <c r="GF264" s="18"/>
      <c r="GG264" s="18"/>
      <c r="GH264" s="18"/>
      <c r="GI264" s="18"/>
      <c r="GJ264" s="18"/>
      <c r="GK264" s="18"/>
      <c r="GL264" s="18"/>
      <c r="GM264" s="18"/>
      <c r="GN264" s="18"/>
      <c r="GO264" s="18"/>
      <c r="GP264" s="18"/>
      <c r="GQ264" s="18"/>
      <c r="GR264" s="18"/>
      <c r="GS264" s="18"/>
      <c r="GT264" s="18"/>
      <c r="GU264" s="18"/>
      <c r="GV264" s="18"/>
      <c r="GW264" s="18"/>
      <c r="GX264" s="18"/>
      <c r="GY264" s="18"/>
      <c r="GZ264" s="18"/>
      <c r="HA264" s="18"/>
      <c r="HB264" s="18"/>
      <c r="HC264" s="18"/>
      <c r="HD264" s="18"/>
      <c r="HE264" s="18"/>
      <c r="HF264" s="18"/>
      <c r="HG264" s="18"/>
      <c r="HH264" s="18"/>
      <c r="HI264" s="18"/>
      <c r="HJ264" s="18"/>
      <c r="HK264" s="18"/>
      <c r="HL264" s="18"/>
      <c r="HM264" s="18"/>
      <c r="HN264" s="18"/>
      <c r="HO264" s="18"/>
      <c r="HP264" s="18"/>
      <c r="HQ264" s="18"/>
      <c r="HR264" s="18"/>
      <c r="HS264" s="18"/>
      <c r="HT264" s="18"/>
      <c r="HU264" s="18"/>
      <c r="HV264" s="18"/>
      <c r="HW264" s="18"/>
      <c r="HX264" s="18"/>
      <c r="HY264" s="18"/>
      <c r="HZ264" s="18"/>
      <c r="IA264" s="18"/>
      <c r="IB264" s="18"/>
      <c r="IC264" s="18"/>
      <c r="ID264" s="18"/>
      <c r="IE264" s="18"/>
      <c r="IF264" s="18"/>
      <c r="IG264" s="18"/>
      <c r="IH264" s="18"/>
      <c r="II264" s="18"/>
      <c r="IJ264" s="18"/>
      <c r="IK264" s="18"/>
      <c r="IL264" s="18"/>
      <c r="IM264" s="18"/>
      <c r="IN264" s="18"/>
      <c r="IO264" s="18"/>
      <c r="IP264" s="18"/>
      <c r="IQ264" s="18"/>
      <c r="IR264" s="18"/>
      <c r="IS264" s="18"/>
      <c r="IT264" s="18"/>
      <c r="IU264" s="18"/>
      <c r="IV264" s="18"/>
    </row>
    <row r="265" spans="1:256" x14ac:dyDescent="0.2">
      <c r="A265" s="14" t="s">
        <v>48</v>
      </c>
      <c r="B265" s="10">
        <v>40</v>
      </c>
      <c r="C265" s="7">
        <v>3.2</v>
      </c>
      <c r="D265" s="7">
        <v>0.4</v>
      </c>
      <c r="E265" s="7">
        <v>20.399999999999999</v>
      </c>
      <c r="F265" s="7">
        <v>100</v>
      </c>
      <c r="G265" s="10">
        <v>40</v>
      </c>
      <c r="H265" s="7">
        <v>3.2</v>
      </c>
      <c r="I265" s="7">
        <v>0.4</v>
      </c>
      <c r="J265" s="7">
        <v>20.399999999999999</v>
      </c>
      <c r="K265" s="7">
        <v>100</v>
      </c>
      <c r="L265" s="10" t="s">
        <v>46</v>
      </c>
      <c r="M265" s="11" t="s">
        <v>49</v>
      </c>
    </row>
    <row r="266" spans="1:256" x14ac:dyDescent="0.2">
      <c r="A266" s="16" t="s">
        <v>25</v>
      </c>
      <c r="B266" s="4">
        <f t="shared" ref="B266:K266" si="41">SUM(B258:B265)</f>
        <v>780</v>
      </c>
      <c r="C266" s="31">
        <f t="shared" si="41"/>
        <v>25.61</v>
      </c>
      <c r="D266" s="31">
        <f t="shared" si="41"/>
        <v>26.299999999999994</v>
      </c>
      <c r="E266" s="31">
        <f t="shared" si="41"/>
        <v>107.49000000000001</v>
      </c>
      <c r="F266" s="31">
        <f t="shared" si="41"/>
        <v>771.56</v>
      </c>
      <c r="G266" s="31">
        <f t="shared" si="41"/>
        <v>920</v>
      </c>
      <c r="H266" s="31">
        <f t="shared" si="41"/>
        <v>26.99</v>
      </c>
      <c r="I266" s="31">
        <f t="shared" si="41"/>
        <v>30.129999999999995</v>
      </c>
      <c r="J266" s="31">
        <f t="shared" si="41"/>
        <v>120.46000000000001</v>
      </c>
      <c r="K266" s="31">
        <f t="shared" si="41"/>
        <v>869.56999999999994</v>
      </c>
      <c r="L266" s="4"/>
      <c r="M266" s="6"/>
    </row>
    <row r="267" spans="1:256" x14ac:dyDescent="0.2">
      <c r="A267" s="1" t="s">
        <v>179</v>
      </c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256" x14ac:dyDescent="0.2">
      <c r="A268" s="6" t="s">
        <v>185</v>
      </c>
      <c r="B268" s="10">
        <v>80</v>
      </c>
      <c r="C268" s="7">
        <v>9.5399999999999991</v>
      </c>
      <c r="D268" s="7">
        <v>11.9</v>
      </c>
      <c r="E268" s="7">
        <v>40.9</v>
      </c>
      <c r="F268" s="7">
        <v>300.8</v>
      </c>
      <c r="G268" s="10">
        <v>80</v>
      </c>
      <c r="H268" s="7">
        <v>9.5399999999999991</v>
      </c>
      <c r="I268" s="7">
        <v>11.9</v>
      </c>
      <c r="J268" s="7">
        <v>40.9</v>
      </c>
      <c r="K268" s="7">
        <v>300.8</v>
      </c>
      <c r="L268" s="10" t="s">
        <v>186</v>
      </c>
      <c r="M268" s="11" t="s">
        <v>187</v>
      </c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  <c r="BZ268" s="33"/>
      <c r="CA268" s="33"/>
      <c r="CB268" s="33"/>
      <c r="CC268" s="33"/>
      <c r="CD268" s="33"/>
      <c r="CE268" s="33"/>
      <c r="CF268" s="33"/>
      <c r="CG268" s="33"/>
      <c r="CH268" s="33"/>
      <c r="CI268" s="33"/>
      <c r="CJ268" s="33"/>
      <c r="CK268" s="33"/>
      <c r="CL268" s="33"/>
      <c r="CM268" s="33"/>
      <c r="CN268" s="33"/>
      <c r="CO268" s="33"/>
      <c r="CP268" s="33"/>
      <c r="CQ268" s="33"/>
      <c r="CR268" s="33"/>
      <c r="CS268" s="33"/>
      <c r="CT268" s="33"/>
      <c r="CU268" s="33"/>
      <c r="CV268" s="33"/>
      <c r="CW268" s="33"/>
      <c r="CX268" s="33"/>
      <c r="CY268" s="33"/>
      <c r="CZ268" s="33"/>
      <c r="DA268" s="33"/>
      <c r="DB268" s="33"/>
      <c r="DC268" s="33"/>
      <c r="DD268" s="33"/>
      <c r="DE268" s="33"/>
      <c r="DF268" s="33"/>
      <c r="DG268" s="33"/>
      <c r="DH268" s="33"/>
      <c r="DI268" s="33"/>
      <c r="DJ268" s="33"/>
      <c r="DK268" s="33"/>
      <c r="DL268" s="33"/>
      <c r="DM268" s="33"/>
      <c r="DN268" s="33"/>
      <c r="DO268" s="33"/>
      <c r="DP268" s="33"/>
      <c r="DQ268" s="33"/>
      <c r="DR268" s="33"/>
      <c r="DS268" s="33"/>
      <c r="DT268" s="33"/>
      <c r="DU268" s="33"/>
      <c r="DV268" s="33"/>
      <c r="DW268" s="33"/>
      <c r="DX268" s="33"/>
      <c r="DY268" s="33"/>
      <c r="DZ268" s="33"/>
      <c r="EA268" s="33"/>
      <c r="EB268" s="33"/>
      <c r="EC268" s="33"/>
      <c r="ED268" s="33"/>
      <c r="EE268" s="33"/>
      <c r="EF268" s="33"/>
      <c r="EG268" s="33"/>
      <c r="EH268" s="33"/>
      <c r="EI268" s="33"/>
      <c r="EJ268" s="33"/>
      <c r="EK268" s="33"/>
      <c r="EL268" s="33"/>
      <c r="EM268" s="33"/>
      <c r="EN268" s="33"/>
      <c r="EO268" s="33"/>
      <c r="EP268" s="33"/>
      <c r="EQ268" s="33"/>
      <c r="ER268" s="33"/>
      <c r="ES268" s="33"/>
      <c r="ET268" s="33"/>
      <c r="EU268" s="33"/>
      <c r="EV268" s="33"/>
      <c r="EW268" s="33"/>
      <c r="EX268" s="33"/>
      <c r="EY268" s="33"/>
      <c r="EZ268" s="33"/>
      <c r="FA268" s="33"/>
      <c r="FB268" s="33"/>
      <c r="FC268" s="33"/>
      <c r="FD268" s="33"/>
      <c r="FE268" s="33"/>
      <c r="FF268" s="33"/>
      <c r="FG268" s="33"/>
      <c r="FH268" s="33"/>
      <c r="FI268" s="33"/>
      <c r="FJ268" s="33"/>
      <c r="FK268" s="33"/>
      <c r="FL268" s="33"/>
      <c r="FM268" s="33"/>
      <c r="FN268" s="33"/>
      <c r="FO268" s="33"/>
      <c r="FP268" s="33"/>
      <c r="FQ268" s="33"/>
      <c r="FR268" s="33"/>
      <c r="FS268" s="33"/>
      <c r="FT268" s="33"/>
      <c r="FU268" s="33"/>
      <c r="FV268" s="33"/>
      <c r="FW268" s="33"/>
      <c r="FX268" s="33"/>
      <c r="FY268" s="33"/>
      <c r="FZ268" s="33"/>
      <c r="GA268" s="33"/>
      <c r="GB268" s="33"/>
      <c r="GC268" s="33"/>
      <c r="GD268" s="33"/>
      <c r="GE268" s="33"/>
      <c r="GF268" s="33"/>
      <c r="GG268" s="33"/>
      <c r="GH268" s="33"/>
      <c r="GI268" s="33"/>
      <c r="GJ268" s="33"/>
      <c r="GK268" s="33"/>
      <c r="GL268" s="33"/>
      <c r="GM268" s="33"/>
      <c r="GN268" s="33"/>
      <c r="GO268" s="33"/>
      <c r="GP268" s="33"/>
      <c r="GQ268" s="33"/>
      <c r="GR268" s="33"/>
      <c r="GS268" s="33"/>
      <c r="GT268" s="33"/>
      <c r="GU268" s="33"/>
      <c r="GV268" s="33"/>
      <c r="GW268" s="33"/>
      <c r="GX268" s="33"/>
      <c r="GY268" s="33"/>
      <c r="GZ268" s="33"/>
      <c r="HA268" s="33"/>
      <c r="HB268" s="33"/>
      <c r="HC268" s="33"/>
      <c r="HD268" s="33"/>
      <c r="HE268" s="33"/>
      <c r="HF268" s="33"/>
      <c r="HG268" s="33"/>
      <c r="HH268" s="33"/>
      <c r="HI268" s="33"/>
      <c r="HJ268" s="33"/>
      <c r="HK268" s="33"/>
      <c r="HL268" s="33"/>
      <c r="HM268" s="33"/>
      <c r="HN268" s="33"/>
      <c r="HO268" s="33"/>
      <c r="HP268" s="33"/>
      <c r="HQ268" s="33"/>
      <c r="HR268" s="33"/>
      <c r="HS268" s="33"/>
      <c r="HT268" s="33"/>
      <c r="HU268" s="33"/>
      <c r="HV268" s="33"/>
      <c r="HW268" s="33"/>
      <c r="HX268" s="33"/>
      <c r="HY268" s="33"/>
      <c r="HZ268" s="33"/>
      <c r="IA268" s="33"/>
      <c r="IB268" s="33"/>
      <c r="IC268" s="33"/>
      <c r="ID268" s="33"/>
      <c r="IE268" s="33"/>
      <c r="IF268" s="33"/>
      <c r="IG268" s="33"/>
      <c r="IH268" s="33"/>
      <c r="II268" s="33"/>
      <c r="IJ268" s="33"/>
      <c r="IK268" s="33"/>
      <c r="IL268" s="33"/>
      <c r="IM268" s="33"/>
      <c r="IN268" s="33"/>
      <c r="IO268" s="33"/>
      <c r="IP268" s="33"/>
      <c r="IQ268" s="33"/>
      <c r="IR268" s="33"/>
      <c r="IS268" s="33"/>
      <c r="IT268" s="33"/>
      <c r="IU268" s="33"/>
      <c r="IV268" s="33"/>
    </row>
    <row r="269" spans="1:256" x14ac:dyDescent="0.2">
      <c r="A269" s="6" t="s">
        <v>183</v>
      </c>
      <c r="B269" s="10">
        <v>0</v>
      </c>
      <c r="C269" s="7">
        <v>0</v>
      </c>
      <c r="D269" s="7">
        <v>0</v>
      </c>
      <c r="E269" s="7">
        <v>0</v>
      </c>
      <c r="F269" s="7">
        <v>0</v>
      </c>
      <c r="G269" s="7">
        <v>100</v>
      </c>
      <c r="H269" s="7">
        <v>0.04</v>
      </c>
      <c r="I269" s="7">
        <v>0.04</v>
      </c>
      <c r="J269" s="7">
        <v>9.8000000000000007</v>
      </c>
      <c r="K269" s="7">
        <v>47</v>
      </c>
      <c r="L269" s="10" t="s">
        <v>55</v>
      </c>
      <c r="M269" s="6" t="s">
        <v>56</v>
      </c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  <c r="BY269" s="33"/>
      <c r="BZ269" s="33"/>
      <c r="CA269" s="33"/>
      <c r="CB269" s="33"/>
      <c r="CC269" s="33"/>
      <c r="CD269" s="33"/>
      <c r="CE269" s="33"/>
      <c r="CF269" s="33"/>
      <c r="CG269" s="33"/>
      <c r="CH269" s="33"/>
      <c r="CI269" s="33"/>
      <c r="CJ269" s="33"/>
      <c r="CK269" s="33"/>
      <c r="CL269" s="33"/>
      <c r="CM269" s="33"/>
      <c r="CN269" s="33"/>
      <c r="CO269" s="33"/>
      <c r="CP269" s="33"/>
      <c r="CQ269" s="33"/>
      <c r="CR269" s="33"/>
      <c r="CS269" s="33"/>
      <c r="CT269" s="33"/>
      <c r="CU269" s="33"/>
      <c r="CV269" s="33"/>
      <c r="CW269" s="33"/>
      <c r="CX269" s="33"/>
      <c r="CY269" s="33"/>
      <c r="CZ269" s="33"/>
      <c r="DA269" s="33"/>
      <c r="DB269" s="33"/>
      <c r="DC269" s="33"/>
      <c r="DD269" s="33"/>
      <c r="DE269" s="33"/>
      <c r="DF269" s="33"/>
      <c r="DG269" s="33"/>
      <c r="DH269" s="33"/>
      <c r="DI269" s="33"/>
      <c r="DJ269" s="33"/>
      <c r="DK269" s="33"/>
      <c r="DL269" s="33"/>
      <c r="DM269" s="33"/>
      <c r="DN269" s="33"/>
      <c r="DO269" s="33"/>
      <c r="DP269" s="33"/>
      <c r="DQ269" s="33"/>
      <c r="DR269" s="33"/>
      <c r="DS269" s="33"/>
      <c r="DT269" s="33"/>
      <c r="DU269" s="33"/>
      <c r="DV269" s="33"/>
      <c r="DW269" s="33"/>
      <c r="DX269" s="33"/>
      <c r="DY269" s="33"/>
      <c r="DZ269" s="33"/>
      <c r="EA269" s="33"/>
      <c r="EB269" s="33"/>
      <c r="EC269" s="33"/>
      <c r="ED269" s="33"/>
      <c r="EE269" s="33"/>
      <c r="EF269" s="33"/>
      <c r="EG269" s="33"/>
      <c r="EH269" s="33"/>
      <c r="EI269" s="33"/>
      <c r="EJ269" s="33"/>
      <c r="EK269" s="33"/>
      <c r="EL269" s="33"/>
      <c r="EM269" s="33"/>
      <c r="EN269" s="33"/>
      <c r="EO269" s="33"/>
      <c r="EP269" s="33"/>
      <c r="EQ269" s="33"/>
      <c r="ER269" s="33"/>
      <c r="ES269" s="33"/>
      <c r="ET269" s="33"/>
      <c r="EU269" s="33"/>
      <c r="EV269" s="33"/>
      <c r="EW269" s="33"/>
      <c r="EX269" s="33"/>
      <c r="EY269" s="33"/>
      <c r="EZ269" s="33"/>
      <c r="FA269" s="33"/>
      <c r="FB269" s="33"/>
      <c r="FC269" s="33"/>
      <c r="FD269" s="33"/>
      <c r="FE269" s="33"/>
      <c r="FF269" s="33"/>
      <c r="FG269" s="33"/>
      <c r="FH269" s="33"/>
      <c r="FI269" s="33"/>
      <c r="FJ269" s="33"/>
      <c r="FK269" s="33"/>
      <c r="FL269" s="33"/>
      <c r="FM269" s="33"/>
      <c r="FN269" s="33"/>
      <c r="FO269" s="33"/>
      <c r="FP269" s="33"/>
      <c r="FQ269" s="33"/>
      <c r="FR269" s="33"/>
      <c r="FS269" s="33"/>
      <c r="FT269" s="33"/>
      <c r="FU269" s="33"/>
      <c r="FV269" s="33"/>
      <c r="FW269" s="33"/>
      <c r="FX269" s="33"/>
      <c r="FY269" s="33"/>
      <c r="FZ269" s="33"/>
      <c r="GA269" s="33"/>
      <c r="GB269" s="33"/>
      <c r="GC269" s="33"/>
      <c r="GD269" s="33"/>
      <c r="GE269" s="33"/>
      <c r="GF269" s="33"/>
      <c r="GG269" s="33"/>
      <c r="GH269" s="33"/>
      <c r="GI269" s="33"/>
      <c r="GJ269" s="33"/>
      <c r="GK269" s="33"/>
      <c r="GL269" s="33"/>
      <c r="GM269" s="33"/>
      <c r="GN269" s="33"/>
      <c r="GO269" s="33"/>
      <c r="GP269" s="33"/>
      <c r="GQ269" s="33"/>
      <c r="GR269" s="33"/>
      <c r="GS269" s="33"/>
      <c r="GT269" s="33"/>
      <c r="GU269" s="33"/>
      <c r="GV269" s="33"/>
      <c r="GW269" s="33"/>
      <c r="GX269" s="33"/>
      <c r="GY269" s="33"/>
      <c r="GZ269" s="33"/>
      <c r="HA269" s="33"/>
      <c r="HB269" s="33"/>
      <c r="HC269" s="33"/>
      <c r="HD269" s="33"/>
      <c r="HE269" s="33"/>
      <c r="HF269" s="33"/>
      <c r="HG269" s="33"/>
      <c r="HH269" s="33"/>
      <c r="HI269" s="33"/>
      <c r="HJ269" s="33"/>
      <c r="HK269" s="33"/>
      <c r="HL269" s="33"/>
      <c r="HM269" s="33"/>
      <c r="HN269" s="33"/>
      <c r="HO269" s="33"/>
      <c r="HP269" s="33"/>
      <c r="HQ269" s="33"/>
      <c r="HR269" s="33"/>
      <c r="HS269" s="33"/>
      <c r="HT269" s="33"/>
      <c r="HU269" s="33"/>
      <c r="HV269" s="33"/>
      <c r="HW269" s="33"/>
      <c r="HX269" s="33"/>
      <c r="HY269" s="33"/>
      <c r="HZ269" s="33"/>
      <c r="IA269" s="33"/>
      <c r="IB269" s="33"/>
      <c r="IC269" s="33"/>
      <c r="ID269" s="33"/>
      <c r="IE269" s="33"/>
      <c r="IF269" s="33"/>
      <c r="IG269" s="33"/>
      <c r="IH269" s="33"/>
      <c r="II269" s="33"/>
      <c r="IJ269" s="33"/>
      <c r="IK269" s="33"/>
      <c r="IL269" s="33"/>
      <c r="IM269" s="33"/>
      <c r="IN269" s="33"/>
      <c r="IO269" s="33"/>
      <c r="IP269" s="33"/>
      <c r="IQ269" s="33"/>
      <c r="IR269" s="33"/>
      <c r="IS269" s="33"/>
      <c r="IT269" s="33"/>
      <c r="IU269" s="33"/>
      <c r="IV269" s="33"/>
    </row>
    <row r="270" spans="1:256" x14ac:dyDescent="0.2">
      <c r="A270" s="20" t="s">
        <v>57</v>
      </c>
      <c r="B270" s="7">
        <v>222</v>
      </c>
      <c r="C270" s="10">
        <v>0.13</v>
      </c>
      <c r="D270" s="10">
        <v>0.02</v>
      </c>
      <c r="E270" s="10">
        <v>15.2</v>
      </c>
      <c r="F270" s="10">
        <v>62</v>
      </c>
      <c r="G270" s="7">
        <v>222</v>
      </c>
      <c r="H270" s="10">
        <v>0.13</v>
      </c>
      <c r="I270" s="10">
        <v>0.02</v>
      </c>
      <c r="J270" s="10">
        <v>15.2</v>
      </c>
      <c r="K270" s="10">
        <v>62</v>
      </c>
      <c r="L270" s="10" t="s">
        <v>58</v>
      </c>
      <c r="M270" s="14" t="s">
        <v>59</v>
      </c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  <c r="BY270" s="33"/>
      <c r="BZ270" s="33"/>
      <c r="CA270" s="33"/>
      <c r="CB270" s="33"/>
      <c r="CC270" s="33"/>
      <c r="CD270" s="33"/>
      <c r="CE270" s="33"/>
      <c r="CF270" s="33"/>
      <c r="CG270" s="33"/>
      <c r="CH270" s="33"/>
      <c r="CI270" s="33"/>
      <c r="CJ270" s="33"/>
      <c r="CK270" s="33"/>
      <c r="CL270" s="33"/>
      <c r="CM270" s="33"/>
      <c r="CN270" s="33"/>
      <c r="CO270" s="33"/>
      <c r="CP270" s="33"/>
      <c r="CQ270" s="33"/>
      <c r="CR270" s="33"/>
      <c r="CS270" s="33"/>
      <c r="CT270" s="33"/>
      <c r="CU270" s="33"/>
      <c r="CV270" s="33"/>
      <c r="CW270" s="33"/>
      <c r="CX270" s="33"/>
      <c r="CY270" s="33"/>
      <c r="CZ270" s="33"/>
      <c r="DA270" s="33"/>
      <c r="DB270" s="33"/>
      <c r="DC270" s="33"/>
      <c r="DD270" s="33"/>
      <c r="DE270" s="33"/>
      <c r="DF270" s="33"/>
      <c r="DG270" s="33"/>
      <c r="DH270" s="33"/>
      <c r="DI270" s="33"/>
      <c r="DJ270" s="33"/>
      <c r="DK270" s="33"/>
      <c r="DL270" s="33"/>
      <c r="DM270" s="33"/>
      <c r="DN270" s="33"/>
      <c r="DO270" s="33"/>
      <c r="DP270" s="33"/>
      <c r="DQ270" s="33"/>
      <c r="DR270" s="33"/>
      <c r="DS270" s="33"/>
      <c r="DT270" s="33"/>
      <c r="DU270" s="33"/>
      <c r="DV270" s="33"/>
      <c r="DW270" s="33"/>
      <c r="DX270" s="33"/>
      <c r="DY270" s="33"/>
      <c r="DZ270" s="33"/>
      <c r="EA270" s="33"/>
      <c r="EB270" s="33"/>
      <c r="EC270" s="33"/>
      <c r="ED270" s="33"/>
      <c r="EE270" s="33"/>
      <c r="EF270" s="33"/>
      <c r="EG270" s="33"/>
      <c r="EH270" s="33"/>
      <c r="EI270" s="33"/>
      <c r="EJ270" s="33"/>
      <c r="EK270" s="33"/>
      <c r="EL270" s="33"/>
      <c r="EM270" s="33"/>
      <c r="EN270" s="33"/>
      <c r="EO270" s="33"/>
      <c r="EP270" s="33"/>
      <c r="EQ270" s="33"/>
      <c r="ER270" s="33"/>
      <c r="ES270" s="33"/>
      <c r="ET270" s="33"/>
      <c r="EU270" s="33"/>
      <c r="EV270" s="33"/>
      <c r="EW270" s="33"/>
      <c r="EX270" s="33"/>
      <c r="EY270" s="33"/>
      <c r="EZ270" s="33"/>
      <c r="FA270" s="33"/>
      <c r="FB270" s="33"/>
      <c r="FC270" s="33"/>
      <c r="FD270" s="33"/>
      <c r="FE270" s="33"/>
      <c r="FF270" s="33"/>
      <c r="FG270" s="33"/>
      <c r="FH270" s="33"/>
      <c r="FI270" s="33"/>
      <c r="FJ270" s="33"/>
      <c r="FK270" s="33"/>
      <c r="FL270" s="33"/>
      <c r="FM270" s="33"/>
      <c r="FN270" s="33"/>
      <c r="FO270" s="33"/>
      <c r="FP270" s="33"/>
      <c r="FQ270" s="33"/>
      <c r="FR270" s="33"/>
      <c r="FS270" s="33"/>
      <c r="FT270" s="33"/>
      <c r="FU270" s="33"/>
      <c r="FV270" s="33"/>
      <c r="FW270" s="33"/>
      <c r="FX270" s="33"/>
      <c r="FY270" s="33"/>
      <c r="FZ270" s="33"/>
      <c r="GA270" s="33"/>
      <c r="GB270" s="33"/>
      <c r="GC270" s="33"/>
      <c r="GD270" s="33"/>
      <c r="GE270" s="33"/>
      <c r="GF270" s="33"/>
      <c r="GG270" s="33"/>
      <c r="GH270" s="33"/>
      <c r="GI270" s="33"/>
      <c r="GJ270" s="33"/>
      <c r="GK270" s="33"/>
      <c r="GL270" s="33"/>
      <c r="GM270" s="33"/>
      <c r="GN270" s="33"/>
      <c r="GO270" s="33"/>
      <c r="GP270" s="33"/>
      <c r="GQ270" s="33"/>
      <c r="GR270" s="33"/>
      <c r="GS270" s="33"/>
      <c r="GT270" s="33"/>
      <c r="GU270" s="33"/>
      <c r="GV270" s="33"/>
      <c r="GW270" s="33"/>
      <c r="GX270" s="33"/>
      <c r="GY270" s="33"/>
      <c r="GZ270" s="33"/>
      <c r="HA270" s="33"/>
      <c r="HB270" s="33"/>
      <c r="HC270" s="33"/>
      <c r="HD270" s="33"/>
      <c r="HE270" s="33"/>
      <c r="HF270" s="33"/>
      <c r="HG270" s="33"/>
      <c r="HH270" s="33"/>
      <c r="HI270" s="33"/>
      <c r="HJ270" s="33"/>
      <c r="HK270" s="33"/>
      <c r="HL270" s="33"/>
      <c r="HM270" s="33"/>
      <c r="HN270" s="33"/>
      <c r="HO270" s="33"/>
      <c r="HP270" s="33"/>
      <c r="HQ270" s="33"/>
      <c r="HR270" s="33"/>
      <c r="HS270" s="33"/>
      <c r="HT270" s="33"/>
      <c r="HU270" s="33"/>
      <c r="HV270" s="33"/>
      <c r="HW270" s="33"/>
      <c r="HX270" s="33"/>
      <c r="HY270" s="33"/>
      <c r="HZ270" s="33"/>
      <c r="IA270" s="33"/>
      <c r="IB270" s="33"/>
      <c r="IC270" s="33"/>
      <c r="ID270" s="33"/>
      <c r="IE270" s="33"/>
      <c r="IF270" s="33"/>
      <c r="IG270" s="33"/>
      <c r="IH270" s="33"/>
      <c r="II270" s="33"/>
      <c r="IJ270" s="33"/>
      <c r="IK270" s="33"/>
      <c r="IL270" s="33"/>
      <c r="IM270" s="33"/>
      <c r="IN270" s="33"/>
      <c r="IO270" s="33"/>
      <c r="IP270" s="33"/>
      <c r="IQ270" s="33"/>
      <c r="IR270" s="33"/>
      <c r="IS270" s="33"/>
      <c r="IT270" s="33"/>
      <c r="IU270" s="33"/>
      <c r="IV270" s="33"/>
    </row>
    <row r="271" spans="1:256" x14ac:dyDescent="0.2">
      <c r="A271" s="16" t="s">
        <v>25</v>
      </c>
      <c r="B271" s="4">
        <f t="shared" ref="B271:K271" si="42">SUM(B268:B270)</f>
        <v>302</v>
      </c>
      <c r="C271" s="4">
        <f t="shared" si="42"/>
        <v>9.67</v>
      </c>
      <c r="D271" s="4">
        <f t="shared" si="42"/>
        <v>11.92</v>
      </c>
      <c r="E271" s="4">
        <f t="shared" si="42"/>
        <v>56.099999999999994</v>
      </c>
      <c r="F271" s="4">
        <f t="shared" si="42"/>
        <v>362.8</v>
      </c>
      <c r="G271" s="4">
        <f t="shared" si="42"/>
        <v>402</v>
      </c>
      <c r="H271" s="4">
        <f t="shared" si="42"/>
        <v>9.7099999999999991</v>
      </c>
      <c r="I271" s="4">
        <f t="shared" si="42"/>
        <v>11.959999999999999</v>
      </c>
      <c r="J271" s="4">
        <f t="shared" si="42"/>
        <v>65.900000000000006</v>
      </c>
      <c r="K271" s="4">
        <f t="shared" si="42"/>
        <v>409.8</v>
      </c>
      <c r="L271" s="4"/>
      <c r="M271" s="6"/>
    </row>
    <row r="272" spans="1:256" x14ac:dyDescent="0.2">
      <c r="A272" s="16" t="s">
        <v>184</v>
      </c>
      <c r="B272" s="4">
        <f t="shared" ref="B272:K272" si="43">SUM(B256,B266,B271)</f>
        <v>1604</v>
      </c>
      <c r="C272" s="4">
        <f t="shared" si="43"/>
        <v>57.98</v>
      </c>
      <c r="D272" s="4">
        <f t="shared" si="43"/>
        <v>54.739999999999995</v>
      </c>
      <c r="E272" s="4">
        <f t="shared" si="43"/>
        <v>258.23</v>
      </c>
      <c r="F272" s="4">
        <f t="shared" si="43"/>
        <v>1759.86</v>
      </c>
      <c r="G272" s="4">
        <f t="shared" si="43"/>
        <v>1894</v>
      </c>
      <c r="H272" s="4">
        <f t="shared" si="43"/>
        <v>62.94</v>
      </c>
      <c r="I272" s="4">
        <f t="shared" si="43"/>
        <v>65.139999999999986</v>
      </c>
      <c r="J272" s="4">
        <f t="shared" si="43"/>
        <v>308.87</v>
      </c>
      <c r="K272" s="4">
        <f t="shared" si="43"/>
        <v>2089.87</v>
      </c>
      <c r="L272" s="4"/>
      <c r="M272" s="6"/>
    </row>
    <row r="273" spans="1:256" x14ac:dyDescent="0.2">
      <c r="A273" s="3" t="s">
        <v>124</v>
      </c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256" x14ac:dyDescent="0.2">
      <c r="A274" s="1" t="s">
        <v>2</v>
      </c>
      <c r="B274" s="3" t="s">
        <v>3</v>
      </c>
      <c r="C274" s="3"/>
      <c r="D274" s="3"/>
      <c r="E274" s="3"/>
      <c r="F274" s="3"/>
      <c r="G274" s="3" t="s">
        <v>178</v>
      </c>
      <c r="H274" s="3"/>
      <c r="I274" s="3"/>
      <c r="J274" s="3"/>
      <c r="K274" s="3"/>
      <c r="L274" s="1" t="s">
        <v>4</v>
      </c>
      <c r="M274" s="1" t="s">
        <v>5</v>
      </c>
    </row>
    <row r="275" spans="1:256" ht="11.4" customHeight="1" x14ac:dyDescent="0.2">
      <c r="A275" s="1"/>
      <c r="B275" s="4" t="s">
        <v>6</v>
      </c>
      <c r="C275" s="4" t="s">
        <v>7</v>
      </c>
      <c r="D275" s="4" t="s">
        <v>8</v>
      </c>
      <c r="E275" s="4" t="s">
        <v>9</v>
      </c>
      <c r="F275" s="4" t="s">
        <v>10</v>
      </c>
      <c r="G275" s="4" t="s">
        <v>6</v>
      </c>
      <c r="H275" s="4" t="s">
        <v>7</v>
      </c>
      <c r="I275" s="4" t="s">
        <v>8</v>
      </c>
      <c r="J275" s="4" t="s">
        <v>9</v>
      </c>
      <c r="K275" s="4" t="s">
        <v>10</v>
      </c>
      <c r="L275" s="1"/>
      <c r="M275" s="1"/>
    </row>
    <row r="276" spans="1:256" x14ac:dyDescent="0.2">
      <c r="A276" s="1" t="s">
        <v>11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256" ht="12.75" customHeight="1" x14ac:dyDescent="0.2">
      <c r="A277" s="6" t="s">
        <v>169</v>
      </c>
      <c r="B277" s="7">
        <v>205</v>
      </c>
      <c r="C277" s="7">
        <v>6.12</v>
      </c>
      <c r="D277" s="7">
        <v>5.56</v>
      </c>
      <c r="E277" s="7">
        <v>50.64</v>
      </c>
      <c r="F277" s="7">
        <v>272.32</v>
      </c>
      <c r="G277" s="7">
        <v>250</v>
      </c>
      <c r="H277" s="7">
        <v>8.4</v>
      </c>
      <c r="I277" s="7">
        <v>11.02</v>
      </c>
      <c r="J277" s="7">
        <v>60.85</v>
      </c>
      <c r="K277" s="7">
        <v>366.11</v>
      </c>
      <c r="L277" s="34" t="s">
        <v>210</v>
      </c>
      <c r="M277" s="6" t="s">
        <v>171</v>
      </c>
    </row>
    <row r="278" spans="1:256" ht="11.4" customHeight="1" x14ac:dyDescent="0.2">
      <c r="A278" s="6" t="s">
        <v>15</v>
      </c>
      <c r="B278" s="10">
        <v>30</v>
      </c>
      <c r="C278" s="7">
        <f>4.64/20*30</f>
        <v>6.9599999999999991</v>
      </c>
      <c r="D278" s="7">
        <f>5.9/20*30</f>
        <v>8.8500000000000014</v>
      </c>
      <c r="E278" s="7">
        <v>0</v>
      </c>
      <c r="F278" s="7">
        <f>72/20*30</f>
        <v>108</v>
      </c>
      <c r="G278" s="10">
        <v>20</v>
      </c>
      <c r="H278" s="7">
        <v>4.6399999999999997</v>
      </c>
      <c r="I278" s="7">
        <v>5.9</v>
      </c>
      <c r="J278" s="7">
        <v>0</v>
      </c>
      <c r="K278" s="7">
        <v>72</v>
      </c>
      <c r="L278" s="7" t="s">
        <v>16</v>
      </c>
      <c r="M278" s="6" t="s">
        <v>17</v>
      </c>
    </row>
    <row r="279" spans="1:256" x14ac:dyDescent="0.2">
      <c r="A279" s="11" t="s">
        <v>18</v>
      </c>
      <c r="B279" s="7">
        <v>30</v>
      </c>
      <c r="C279" s="7">
        <v>2.85</v>
      </c>
      <c r="D279" s="7">
        <v>0.9</v>
      </c>
      <c r="E279" s="7">
        <v>15.6</v>
      </c>
      <c r="F279" s="7">
        <v>79.5</v>
      </c>
      <c r="G279" s="7">
        <v>80</v>
      </c>
      <c r="H279" s="7">
        <v>7.6</v>
      </c>
      <c r="I279" s="7">
        <v>2.4</v>
      </c>
      <c r="J279" s="7">
        <v>41.6</v>
      </c>
      <c r="K279" s="7">
        <v>212</v>
      </c>
      <c r="L279" s="10" t="s">
        <v>19</v>
      </c>
      <c r="M279" s="9" t="s">
        <v>20</v>
      </c>
    </row>
    <row r="280" spans="1:256" x14ac:dyDescent="0.2">
      <c r="A280" s="6" t="s">
        <v>54</v>
      </c>
      <c r="B280" s="10">
        <v>100</v>
      </c>
      <c r="C280" s="7">
        <v>0.4</v>
      </c>
      <c r="D280" s="7">
        <v>0.4</v>
      </c>
      <c r="E280" s="7">
        <f>19.6/2</f>
        <v>9.8000000000000007</v>
      </c>
      <c r="F280" s="7">
        <f>94/2</f>
        <v>47</v>
      </c>
      <c r="G280" s="10">
        <v>0</v>
      </c>
      <c r="H280" s="7">
        <v>0</v>
      </c>
      <c r="I280" s="7">
        <v>0</v>
      </c>
      <c r="J280" s="7">
        <v>0</v>
      </c>
      <c r="K280" s="7">
        <v>0</v>
      </c>
      <c r="L280" s="10" t="s">
        <v>55</v>
      </c>
      <c r="M280" s="6" t="s">
        <v>56</v>
      </c>
    </row>
    <row r="281" spans="1:256" s="19" customFormat="1" x14ac:dyDescent="0.2">
      <c r="A281" s="11" t="s">
        <v>21</v>
      </c>
      <c r="B281" s="10">
        <v>215</v>
      </c>
      <c r="C281" s="10">
        <v>7.0000000000000007E-2</v>
      </c>
      <c r="D281" s="10">
        <v>0.02</v>
      </c>
      <c r="E281" s="10">
        <v>15</v>
      </c>
      <c r="F281" s="10">
        <v>60</v>
      </c>
      <c r="G281" s="10">
        <v>215</v>
      </c>
      <c r="H281" s="10">
        <v>7.0000000000000007E-2</v>
      </c>
      <c r="I281" s="10">
        <v>0.02</v>
      </c>
      <c r="J281" s="10">
        <v>15</v>
      </c>
      <c r="K281" s="10">
        <v>60</v>
      </c>
      <c r="L281" s="10" t="s">
        <v>22</v>
      </c>
      <c r="M281" s="6" t="s">
        <v>23</v>
      </c>
    </row>
    <row r="282" spans="1:256" x14ac:dyDescent="0.2">
      <c r="A282" s="16" t="s">
        <v>25</v>
      </c>
      <c r="B282" s="4">
        <f t="shared" ref="B282:K282" si="44">SUM(B277:B281)</f>
        <v>580</v>
      </c>
      <c r="C282" s="31">
        <f t="shared" si="44"/>
        <v>16.399999999999999</v>
      </c>
      <c r="D282" s="31">
        <f t="shared" si="44"/>
        <v>15.73</v>
      </c>
      <c r="E282" s="31">
        <f t="shared" si="44"/>
        <v>91.039999999999992</v>
      </c>
      <c r="F282" s="31">
        <f t="shared" si="44"/>
        <v>566.81999999999994</v>
      </c>
      <c r="G282" s="31">
        <f t="shared" si="44"/>
        <v>565</v>
      </c>
      <c r="H282" s="31">
        <f t="shared" si="44"/>
        <v>20.71</v>
      </c>
      <c r="I282" s="31">
        <f t="shared" si="44"/>
        <v>19.34</v>
      </c>
      <c r="J282" s="31">
        <f t="shared" si="44"/>
        <v>117.45</v>
      </c>
      <c r="K282" s="31">
        <f t="shared" si="44"/>
        <v>710.11</v>
      </c>
      <c r="L282" s="4"/>
      <c r="M282" s="6"/>
    </row>
    <row r="283" spans="1:256" x14ac:dyDescent="0.2">
      <c r="A283" s="3" t="s">
        <v>26</v>
      </c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256" x14ac:dyDescent="0.2">
      <c r="A284" s="6" t="s">
        <v>172</v>
      </c>
      <c r="B284" s="10">
        <v>200</v>
      </c>
      <c r="C284" s="7">
        <v>1.53</v>
      </c>
      <c r="D284" s="7">
        <v>5.0999999999999996</v>
      </c>
      <c r="E284" s="7">
        <v>8</v>
      </c>
      <c r="F284" s="7">
        <v>83.9</v>
      </c>
      <c r="G284" s="7">
        <v>260</v>
      </c>
      <c r="H284" s="7">
        <v>2</v>
      </c>
      <c r="I284" s="7">
        <v>6.59</v>
      </c>
      <c r="J284" s="7">
        <v>10.45</v>
      </c>
      <c r="K284" s="7">
        <v>108.33</v>
      </c>
      <c r="L284" s="7" t="s">
        <v>173</v>
      </c>
      <c r="M284" s="11" t="s">
        <v>174</v>
      </c>
    </row>
    <row r="285" spans="1:256" s="12" customFormat="1" x14ac:dyDescent="0.2">
      <c r="A285" s="11" t="s">
        <v>30</v>
      </c>
      <c r="B285" s="10">
        <v>90</v>
      </c>
      <c r="C285" s="7">
        <v>10.6</v>
      </c>
      <c r="D285" s="7">
        <v>12.6</v>
      </c>
      <c r="E285" s="7">
        <v>9.06</v>
      </c>
      <c r="F285" s="7">
        <v>207.09</v>
      </c>
      <c r="G285" s="7">
        <v>100</v>
      </c>
      <c r="H285" s="32">
        <v>11.63</v>
      </c>
      <c r="I285" s="32">
        <v>14.08</v>
      </c>
      <c r="J285" s="32">
        <v>10.08</v>
      </c>
      <c r="K285" s="32">
        <v>230.1</v>
      </c>
      <c r="L285" s="10" t="s">
        <v>31</v>
      </c>
      <c r="M285" s="6" t="s">
        <v>32</v>
      </c>
    </row>
    <row r="286" spans="1:256" x14ac:dyDescent="0.2">
      <c r="A286" s="6" t="s">
        <v>125</v>
      </c>
      <c r="B286" s="10">
        <v>150</v>
      </c>
      <c r="C286" s="7">
        <v>2.6</v>
      </c>
      <c r="D286" s="7">
        <v>11.8</v>
      </c>
      <c r="E286" s="7">
        <v>12.81</v>
      </c>
      <c r="F286" s="7">
        <v>163.5</v>
      </c>
      <c r="G286" s="7">
        <v>180</v>
      </c>
      <c r="H286" s="7">
        <v>3.1</v>
      </c>
      <c r="I286" s="7">
        <v>13.3</v>
      </c>
      <c r="J286" s="7">
        <v>15.37</v>
      </c>
      <c r="K286" s="7">
        <v>196.2</v>
      </c>
      <c r="L286" s="10" t="s">
        <v>126</v>
      </c>
      <c r="M286" s="9" t="s">
        <v>127</v>
      </c>
    </row>
    <row r="287" spans="1:256" x14ac:dyDescent="0.2">
      <c r="A287" s="20" t="s">
        <v>175</v>
      </c>
      <c r="B287" s="10">
        <v>200</v>
      </c>
      <c r="C287" s="10">
        <v>0.6</v>
      </c>
      <c r="D287" s="10">
        <v>0.4</v>
      </c>
      <c r="E287" s="10">
        <v>32.6</v>
      </c>
      <c r="F287" s="10">
        <v>136.4</v>
      </c>
      <c r="G287" s="10">
        <v>200</v>
      </c>
      <c r="H287" s="10">
        <v>0.6</v>
      </c>
      <c r="I287" s="10">
        <v>0.4</v>
      </c>
      <c r="J287" s="10">
        <v>32.6</v>
      </c>
      <c r="K287" s="10">
        <v>136.4</v>
      </c>
      <c r="L287" s="10" t="s">
        <v>176</v>
      </c>
      <c r="M287" s="20" t="s">
        <v>177</v>
      </c>
    </row>
    <row r="288" spans="1:256" x14ac:dyDescent="0.2">
      <c r="A288" s="14" t="s">
        <v>45</v>
      </c>
      <c r="B288" s="7">
        <v>40</v>
      </c>
      <c r="C288" s="7">
        <v>2.6</v>
      </c>
      <c r="D288" s="7">
        <v>0.4</v>
      </c>
      <c r="E288" s="7">
        <v>17.2</v>
      </c>
      <c r="F288" s="7">
        <v>85</v>
      </c>
      <c r="G288" s="7">
        <v>50</v>
      </c>
      <c r="H288" s="7">
        <v>3.3</v>
      </c>
      <c r="I288" s="7">
        <v>0.5</v>
      </c>
      <c r="J288" s="7">
        <v>21.5</v>
      </c>
      <c r="K288" s="7">
        <v>106.3</v>
      </c>
      <c r="L288" s="7" t="s">
        <v>205</v>
      </c>
      <c r="M288" s="6" t="s">
        <v>47</v>
      </c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B288" s="18"/>
      <c r="EC288" s="18"/>
      <c r="ED288" s="18"/>
      <c r="EE288" s="18"/>
      <c r="EF288" s="18"/>
      <c r="EG288" s="18"/>
      <c r="EH288" s="18"/>
      <c r="EI288" s="18"/>
      <c r="EJ288" s="18"/>
      <c r="EK288" s="18"/>
      <c r="EL288" s="18"/>
      <c r="EM288" s="18"/>
      <c r="EN288" s="18"/>
      <c r="EO288" s="18"/>
      <c r="EP288" s="18"/>
      <c r="EQ288" s="18"/>
      <c r="ER288" s="18"/>
      <c r="ES288" s="18"/>
      <c r="ET288" s="18"/>
      <c r="EU288" s="18"/>
      <c r="EV288" s="18"/>
      <c r="EW288" s="18"/>
      <c r="EX288" s="18"/>
      <c r="EY288" s="18"/>
      <c r="EZ288" s="18"/>
      <c r="FA288" s="18"/>
      <c r="FB288" s="18"/>
      <c r="FC288" s="18"/>
      <c r="FD288" s="18"/>
      <c r="FE288" s="18"/>
      <c r="FF288" s="18"/>
      <c r="FG288" s="18"/>
      <c r="FH288" s="18"/>
      <c r="FI288" s="18"/>
      <c r="FJ288" s="18"/>
      <c r="FK288" s="18"/>
      <c r="FL288" s="18"/>
      <c r="FM288" s="18"/>
      <c r="FN288" s="18"/>
      <c r="FO288" s="18"/>
      <c r="FP288" s="18"/>
      <c r="FQ288" s="18"/>
      <c r="FR288" s="18"/>
      <c r="FS288" s="18"/>
      <c r="FT288" s="18"/>
      <c r="FU288" s="18"/>
      <c r="FV288" s="18"/>
      <c r="FW288" s="18"/>
      <c r="FX288" s="18"/>
      <c r="FY288" s="18"/>
      <c r="FZ288" s="18"/>
      <c r="GA288" s="18"/>
      <c r="GB288" s="18"/>
      <c r="GC288" s="18"/>
      <c r="GD288" s="18"/>
      <c r="GE288" s="18"/>
      <c r="GF288" s="18"/>
      <c r="GG288" s="18"/>
      <c r="GH288" s="18"/>
      <c r="GI288" s="18"/>
      <c r="GJ288" s="18"/>
      <c r="GK288" s="18"/>
      <c r="GL288" s="18"/>
      <c r="GM288" s="18"/>
      <c r="GN288" s="18"/>
      <c r="GO288" s="18"/>
      <c r="GP288" s="18"/>
      <c r="GQ288" s="18"/>
      <c r="GR288" s="18"/>
      <c r="GS288" s="18"/>
      <c r="GT288" s="18"/>
      <c r="GU288" s="18"/>
      <c r="GV288" s="18"/>
      <c r="GW288" s="18"/>
      <c r="GX288" s="18"/>
      <c r="GY288" s="18"/>
      <c r="GZ288" s="18"/>
      <c r="HA288" s="18"/>
      <c r="HB288" s="18"/>
      <c r="HC288" s="18"/>
      <c r="HD288" s="18"/>
      <c r="HE288" s="18"/>
      <c r="HF288" s="18"/>
      <c r="HG288" s="18"/>
      <c r="HH288" s="18"/>
      <c r="HI288" s="18"/>
      <c r="HJ288" s="18"/>
      <c r="HK288" s="18"/>
      <c r="HL288" s="18"/>
      <c r="HM288" s="18"/>
      <c r="HN288" s="18"/>
      <c r="HO288" s="18"/>
      <c r="HP288" s="18"/>
      <c r="HQ288" s="18"/>
      <c r="HR288" s="18"/>
      <c r="HS288" s="18"/>
      <c r="HT288" s="18"/>
      <c r="HU288" s="18"/>
      <c r="HV288" s="18"/>
      <c r="HW288" s="18"/>
      <c r="HX288" s="18"/>
      <c r="HY288" s="18"/>
      <c r="HZ288" s="18"/>
      <c r="IA288" s="18"/>
      <c r="IB288" s="18"/>
      <c r="IC288" s="18"/>
      <c r="ID288" s="18"/>
      <c r="IE288" s="18"/>
      <c r="IF288" s="18"/>
      <c r="IG288" s="18"/>
      <c r="IH288" s="18"/>
      <c r="II288" s="18"/>
      <c r="IJ288" s="18"/>
      <c r="IK288" s="18"/>
      <c r="IL288" s="18"/>
      <c r="IM288" s="18"/>
      <c r="IN288" s="18"/>
      <c r="IO288" s="18"/>
      <c r="IP288" s="18"/>
      <c r="IQ288" s="18"/>
      <c r="IR288" s="18"/>
      <c r="IS288" s="18"/>
      <c r="IT288" s="18"/>
      <c r="IU288" s="18"/>
      <c r="IV288" s="18"/>
    </row>
    <row r="289" spans="1:256" x14ac:dyDescent="0.2">
      <c r="A289" s="14" t="s">
        <v>48</v>
      </c>
      <c r="B289" s="10">
        <v>50</v>
      </c>
      <c r="C289" s="7">
        <v>4</v>
      </c>
      <c r="D289" s="7">
        <v>0.5</v>
      </c>
      <c r="E289" s="7">
        <v>25.5</v>
      </c>
      <c r="F289" s="7">
        <v>125</v>
      </c>
      <c r="G289" s="10">
        <v>50</v>
      </c>
      <c r="H289" s="7">
        <v>4</v>
      </c>
      <c r="I289" s="7">
        <v>0.5</v>
      </c>
      <c r="J289" s="7">
        <v>25.5</v>
      </c>
      <c r="K289" s="7">
        <v>125</v>
      </c>
      <c r="L289" s="10" t="s">
        <v>123</v>
      </c>
      <c r="M289" s="11" t="s">
        <v>49</v>
      </c>
    </row>
    <row r="290" spans="1:256" x14ac:dyDescent="0.2">
      <c r="A290" s="16" t="s">
        <v>25</v>
      </c>
      <c r="B290" s="4">
        <f t="shared" ref="B290:K290" si="45">SUM(B284:B289)</f>
        <v>730</v>
      </c>
      <c r="C290" s="31">
        <f>SUM(C284:C289)</f>
        <v>21.93</v>
      </c>
      <c r="D290" s="31">
        <f t="shared" si="45"/>
        <v>30.799999999999997</v>
      </c>
      <c r="E290" s="31">
        <f t="shared" si="45"/>
        <v>105.17</v>
      </c>
      <c r="F290" s="31">
        <f t="shared" si="45"/>
        <v>800.89</v>
      </c>
      <c r="G290" s="31">
        <f t="shared" si="45"/>
        <v>840</v>
      </c>
      <c r="H290" s="31">
        <f t="shared" si="45"/>
        <v>24.630000000000003</v>
      </c>
      <c r="I290" s="31">
        <f t="shared" si="45"/>
        <v>35.369999999999997</v>
      </c>
      <c r="J290" s="31">
        <f t="shared" si="45"/>
        <v>115.5</v>
      </c>
      <c r="K290" s="31">
        <f t="shared" si="45"/>
        <v>902.32999999999993</v>
      </c>
      <c r="L290" s="4"/>
      <c r="M290" s="6"/>
    </row>
    <row r="291" spans="1:256" x14ac:dyDescent="0.2">
      <c r="A291" s="1" t="s">
        <v>179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256" s="18" customFormat="1" x14ac:dyDescent="0.2">
      <c r="A292" s="14" t="s">
        <v>189</v>
      </c>
      <c r="B292" s="7">
        <v>100</v>
      </c>
      <c r="C292" s="7">
        <v>8.64</v>
      </c>
      <c r="D292" s="7">
        <v>9.85</v>
      </c>
      <c r="E292" s="7">
        <v>45.53</v>
      </c>
      <c r="F292" s="7">
        <v>292.98</v>
      </c>
      <c r="G292" s="7">
        <v>100</v>
      </c>
      <c r="H292" s="7">
        <v>8.64</v>
      </c>
      <c r="I292" s="7">
        <v>9.85</v>
      </c>
      <c r="J292" s="7">
        <v>45.53</v>
      </c>
      <c r="K292" s="7">
        <v>292.98</v>
      </c>
      <c r="L292" s="7" t="s">
        <v>190</v>
      </c>
      <c r="M292" s="6" t="s">
        <v>191</v>
      </c>
    </row>
    <row r="293" spans="1:256" x14ac:dyDescent="0.2">
      <c r="A293" s="6" t="s">
        <v>183</v>
      </c>
      <c r="B293" s="10">
        <v>0</v>
      </c>
      <c r="C293" s="7">
        <v>0</v>
      </c>
      <c r="D293" s="7">
        <v>0</v>
      </c>
      <c r="E293" s="7">
        <v>0</v>
      </c>
      <c r="F293" s="7">
        <v>0</v>
      </c>
      <c r="G293" s="7">
        <v>100</v>
      </c>
      <c r="H293" s="7">
        <v>0.04</v>
      </c>
      <c r="I293" s="7">
        <v>0.04</v>
      </c>
      <c r="J293" s="7">
        <v>9.8000000000000007</v>
      </c>
      <c r="K293" s="7">
        <v>47</v>
      </c>
      <c r="L293" s="10" t="s">
        <v>55</v>
      </c>
      <c r="M293" s="6" t="s">
        <v>56</v>
      </c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  <c r="CH293" s="33"/>
      <c r="CI293" s="33"/>
      <c r="CJ293" s="33"/>
      <c r="CK293" s="33"/>
      <c r="CL293" s="33"/>
      <c r="CM293" s="33"/>
      <c r="CN293" s="33"/>
      <c r="CO293" s="33"/>
      <c r="CP293" s="33"/>
      <c r="CQ293" s="33"/>
      <c r="CR293" s="33"/>
      <c r="CS293" s="33"/>
      <c r="CT293" s="33"/>
      <c r="CU293" s="33"/>
      <c r="CV293" s="33"/>
      <c r="CW293" s="33"/>
      <c r="CX293" s="33"/>
      <c r="CY293" s="33"/>
      <c r="CZ293" s="33"/>
      <c r="DA293" s="33"/>
      <c r="DB293" s="33"/>
      <c r="DC293" s="33"/>
      <c r="DD293" s="33"/>
      <c r="DE293" s="33"/>
      <c r="DF293" s="33"/>
      <c r="DG293" s="33"/>
      <c r="DH293" s="33"/>
      <c r="DI293" s="33"/>
      <c r="DJ293" s="33"/>
      <c r="DK293" s="33"/>
      <c r="DL293" s="33"/>
      <c r="DM293" s="33"/>
      <c r="DN293" s="33"/>
      <c r="DO293" s="33"/>
      <c r="DP293" s="33"/>
      <c r="DQ293" s="33"/>
      <c r="DR293" s="33"/>
      <c r="DS293" s="33"/>
      <c r="DT293" s="33"/>
      <c r="DU293" s="33"/>
      <c r="DV293" s="33"/>
      <c r="DW293" s="33"/>
      <c r="DX293" s="33"/>
      <c r="DY293" s="33"/>
      <c r="DZ293" s="33"/>
      <c r="EA293" s="33"/>
      <c r="EB293" s="33"/>
      <c r="EC293" s="33"/>
      <c r="ED293" s="33"/>
      <c r="EE293" s="33"/>
      <c r="EF293" s="33"/>
      <c r="EG293" s="33"/>
      <c r="EH293" s="33"/>
      <c r="EI293" s="33"/>
      <c r="EJ293" s="33"/>
      <c r="EK293" s="33"/>
      <c r="EL293" s="33"/>
      <c r="EM293" s="33"/>
      <c r="EN293" s="33"/>
      <c r="EO293" s="33"/>
      <c r="EP293" s="33"/>
      <c r="EQ293" s="33"/>
      <c r="ER293" s="33"/>
      <c r="ES293" s="33"/>
      <c r="ET293" s="33"/>
      <c r="EU293" s="33"/>
      <c r="EV293" s="33"/>
      <c r="EW293" s="33"/>
      <c r="EX293" s="33"/>
      <c r="EY293" s="33"/>
      <c r="EZ293" s="33"/>
      <c r="FA293" s="33"/>
      <c r="FB293" s="33"/>
      <c r="FC293" s="33"/>
      <c r="FD293" s="33"/>
      <c r="FE293" s="33"/>
      <c r="FF293" s="33"/>
      <c r="FG293" s="33"/>
      <c r="FH293" s="33"/>
      <c r="FI293" s="33"/>
      <c r="FJ293" s="33"/>
      <c r="FK293" s="33"/>
      <c r="FL293" s="33"/>
      <c r="FM293" s="33"/>
      <c r="FN293" s="33"/>
      <c r="FO293" s="33"/>
      <c r="FP293" s="33"/>
      <c r="FQ293" s="33"/>
      <c r="FR293" s="33"/>
      <c r="FS293" s="33"/>
      <c r="FT293" s="33"/>
      <c r="FU293" s="33"/>
      <c r="FV293" s="33"/>
      <c r="FW293" s="33"/>
      <c r="FX293" s="33"/>
      <c r="FY293" s="33"/>
      <c r="FZ293" s="33"/>
      <c r="GA293" s="33"/>
      <c r="GB293" s="33"/>
      <c r="GC293" s="33"/>
      <c r="GD293" s="33"/>
      <c r="GE293" s="33"/>
      <c r="GF293" s="33"/>
      <c r="GG293" s="33"/>
      <c r="GH293" s="33"/>
      <c r="GI293" s="33"/>
      <c r="GJ293" s="33"/>
      <c r="GK293" s="33"/>
      <c r="GL293" s="33"/>
      <c r="GM293" s="33"/>
      <c r="GN293" s="33"/>
      <c r="GO293" s="33"/>
      <c r="GP293" s="33"/>
      <c r="GQ293" s="33"/>
      <c r="GR293" s="33"/>
      <c r="GS293" s="33"/>
      <c r="GT293" s="33"/>
      <c r="GU293" s="33"/>
      <c r="GV293" s="33"/>
      <c r="GW293" s="33"/>
      <c r="GX293" s="33"/>
      <c r="GY293" s="33"/>
      <c r="GZ293" s="33"/>
      <c r="HA293" s="33"/>
      <c r="HB293" s="33"/>
      <c r="HC293" s="33"/>
      <c r="HD293" s="33"/>
      <c r="HE293" s="33"/>
      <c r="HF293" s="33"/>
      <c r="HG293" s="33"/>
      <c r="HH293" s="33"/>
      <c r="HI293" s="33"/>
      <c r="HJ293" s="33"/>
      <c r="HK293" s="33"/>
      <c r="HL293" s="33"/>
      <c r="HM293" s="33"/>
      <c r="HN293" s="33"/>
      <c r="HO293" s="33"/>
      <c r="HP293" s="33"/>
      <c r="HQ293" s="33"/>
      <c r="HR293" s="33"/>
      <c r="HS293" s="33"/>
      <c r="HT293" s="33"/>
      <c r="HU293" s="33"/>
      <c r="HV293" s="33"/>
      <c r="HW293" s="33"/>
      <c r="HX293" s="33"/>
      <c r="HY293" s="33"/>
      <c r="HZ293" s="33"/>
      <c r="IA293" s="33"/>
      <c r="IB293" s="33"/>
      <c r="IC293" s="33"/>
      <c r="ID293" s="33"/>
      <c r="IE293" s="33"/>
      <c r="IF293" s="33"/>
      <c r="IG293" s="33"/>
      <c r="IH293" s="33"/>
      <c r="II293" s="33"/>
      <c r="IJ293" s="33"/>
      <c r="IK293" s="33"/>
      <c r="IL293" s="33"/>
      <c r="IM293" s="33"/>
      <c r="IN293" s="33"/>
      <c r="IO293" s="33"/>
      <c r="IP293" s="33"/>
      <c r="IQ293" s="33"/>
      <c r="IR293" s="33"/>
      <c r="IS293" s="33"/>
      <c r="IT293" s="33"/>
      <c r="IU293" s="33"/>
      <c r="IV293" s="33"/>
    </row>
    <row r="294" spans="1:256" x14ac:dyDescent="0.2">
      <c r="A294" s="11" t="s">
        <v>21</v>
      </c>
      <c r="B294" s="10">
        <v>215</v>
      </c>
      <c r="C294" s="10">
        <v>7.0000000000000007E-2</v>
      </c>
      <c r="D294" s="10">
        <v>0.02</v>
      </c>
      <c r="E294" s="10">
        <v>15</v>
      </c>
      <c r="F294" s="10">
        <v>60</v>
      </c>
      <c r="G294" s="10">
        <v>215</v>
      </c>
      <c r="H294" s="10">
        <v>7.0000000000000007E-2</v>
      </c>
      <c r="I294" s="10">
        <v>0.02</v>
      </c>
      <c r="J294" s="10">
        <v>15</v>
      </c>
      <c r="K294" s="10">
        <v>60</v>
      </c>
      <c r="L294" s="10" t="s">
        <v>22</v>
      </c>
      <c r="M294" s="6" t="s">
        <v>23</v>
      </c>
    </row>
    <row r="295" spans="1:256" x14ac:dyDescent="0.2">
      <c r="A295" s="16" t="s">
        <v>25</v>
      </c>
      <c r="B295" s="4">
        <f t="shared" ref="B295:K295" si="46">SUM(B292:B294)</f>
        <v>315</v>
      </c>
      <c r="C295" s="4">
        <f t="shared" si="46"/>
        <v>8.7100000000000009</v>
      </c>
      <c r="D295" s="4">
        <f t="shared" si="46"/>
        <v>9.8699999999999992</v>
      </c>
      <c r="E295" s="4">
        <f t="shared" si="46"/>
        <v>60.53</v>
      </c>
      <c r="F295" s="4">
        <f t="shared" si="46"/>
        <v>352.98</v>
      </c>
      <c r="G295" s="4">
        <f t="shared" si="46"/>
        <v>415</v>
      </c>
      <c r="H295" s="4">
        <f t="shared" si="46"/>
        <v>8.75</v>
      </c>
      <c r="I295" s="4">
        <f t="shared" si="46"/>
        <v>9.9099999999999984</v>
      </c>
      <c r="J295" s="4">
        <f t="shared" si="46"/>
        <v>70.33</v>
      </c>
      <c r="K295" s="4">
        <f t="shared" si="46"/>
        <v>399.98</v>
      </c>
      <c r="L295" s="4"/>
      <c r="M295" s="6"/>
    </row>
    <row r="296" spans="1:256" x14ac:dyDescent="0.2">
      <c r="A296" s="16" t="s">
        <v>184</v>
      </c>
      <c r="B296" s="4">
        <f>SUM(B282,B290,B295)</f>
        <v>1625</v>
      </c>
      <c r="C296" s="4">
        <f t="shared" ref="C296:J296" si="47">SUM(C282,C290,C295)</f>
        <v>47.04</v>
      </c>
      <c r="D296" s="4">
        <f t="shared" si="47"/>
        <v>56.4</v>
      </c>
      <c r="E296" s="4">
        <f t="shared" si="47"/>
        <v>256.74</v>
      </c>
      <c r="F296" s="4">
        <f t="shared" si="47"/>
        <v>1720.69</v>
      </c>
      <c r="G296" s="4">
        <f t="shared" si="47"/>
        <v>1820</v>
      </c>
      <c r="H296" s="4">
        <f t="shared" si="47"/>
        <v>54.09</v>
      </c>
      <c r="I296" s="4">
        <f t="shared" si="47"/>
        <v>64.61999999999999</v>
      </c>
      <c r="J296" s="4">
        <f t="shared" si="47"/>
        <v>303.27999999999997</v>
      </c>
      <c r="K296" s="4">
        <f>SUM(K282,K290,K295)</f>
        <v>2012.42</v>
      </c>
      <c r="L296" s="4"/>
      <c r="M296" s="6"/>
    </row>
  </sheetData>
  <mergeCells count="110">
    <mergeCell ref="A276:M276"/>
    <mergeCell ref="A283:M283"/>
    <mergeCell ref="A291:M291"/>
    <mergeCell ref="A251:M251"/>
    <mergeCell ref="A257:M257"/>
    <mergeCell ref="A267:M267"/>
    <mergeCell ref="A273:M273"/>
    <mergeCell ref="A274:A275"/>
    <mergeCell ref="B274:F274"/>
    <mergeCell ref="G274:K274"/>
    <mergeCell ref="L274:L275"/>
    <mergeCell ref="M274:M275"/>
    <mergeCell ref="A227:M227"/>
    <mergeCell ref="A234:M234"/>
    <mergeCell ref="A242:M242"/>
    <mergeCell ref="A248:M248"/>
    <mergeCell ref="A249:A250"/>
    <mergeCell ref="B249:F249"/>
    <mergeCell ref="G249:K249"/>
    <mergeCell ref="L249:L250"/>
    <mergeCell ref="M249:M250"/>
    <mergeCell ref="A201:M201"/>
    <mergeCell ref="A209:M209"/>
    <mergeCell ref="A218:M218"/>
    <mergeCell ref="A224:M224"/>
    <mergeCell ref="A225:A226"/>
    <mergeCell ref="B225:F225"/>
    <mergeCell ref="G225:K225"/>
    <mergeCell ref="L225:L226"/>
    <mergeCell ref="M225:M226"/>
    <mergeCell ref="A176:M176"/>
    <mergeCell ref="A183:M183"/>
    <mergeCell ref="A192:M192"/>
    <mergeCell ref="A198:M198"/>
    <mergeCell ref="A199:A200"/>
    <mergeCell ref="B199:F199"/>
    <mergeCell ref="G199:K199"/>
    <mergeCell ref="L199:L200"/>
    <mergeCell ref="M199:M200"/>
    <mergeCell ref="A152:M152"/>
    <mergeCell ref="A159:M159"/>
    <mergeCell ref="A167:M167"/>
    <mergeCell ref="A173:M173"/>
    <mergeCell ref="A174:A175"/>
    <mergeCell ref="B174:F174"/>
    <mergeCell ref="G174:K174"/>
    <mergeCell ref="L174:L175"/>
    <mergeCell ref="M174:M175"/>
    <mergeCell ref="A127:M127"/>
    <mergeCell ref="A133:M133"/>
    <mergeCell ref="A142:M142"/>
    <mergeCell ref="A148:M148"/>
    <mergeCell ref="A149:M149"/>
    <mergeCell ref="A150:A151"/>
    <mergeCell ref="B150:F150"/>
    <mergeCell ref="G150:K150"/>
    <mergeCell ref="L150:L151"/>
    <mergeCell ref="M150:M151"/>
    <mergeCell ref="A102:M102"/>
    <mergeCell ref="A109:M109"/>
    <mergeCell ref="A118:M118"/>
    <mergeCell ref="A124:M124"/>
    <mergeCell ref="A125:A126"/>
    <mergeCell ref="B125:F125"/>
    <mergeCell ref="G125:K125"/>
    <mergeCell ref="L125:L126"/>
    <mergeCell ref="M125:M126"/>
    <mergeCell ref="A79:M79"/>
    <mergeCell ref="A84:M84"/>
    <mergeCell ref="A93:M93"/>
    <mergeCell ref="A99:M99"/>
    <mergeCell ref="A100:A101"/>
    <mergeCell ref="B100:F100"/>
    <mergeCell ref="G100:K100"/>
    <mergeCell ref="L100:L101"/>
    <mergeCell ref="M100:M101"/>
    <mergeCell ref="A55:M55"/>
    <mergeCell ref="A62:M62"/>
    <mergeCell ref="A70:M70"/>
    <mergeCell ref="A76:M76"/>
    <mergeCell ref="A77:A78"/>
    <mergeCell ref="B77:F77"/>
    <mergeCell ref="G77:K77"/>
    <mergeCell ref="L77:L78"/>
    <mergeCell ref="M77:M78"/>
    <mergeCell ref="A31:M31"/>
    <mergeCell ref="A37:M37"/>
    <mergeCell ref="A46:M46"/>
    <mergeCell ref="A52:M52"/>
    <mergeCell ref="A53:A54"/>
    <mergeCell ref="B53:F53"/>
    <mergeCell ref="G53:K53"/>
    <mergeCell ref="L53:L54"/>
    <mergeCell ref="M53:M54"/>
    <mergeCell ref="A5:M5"/>
    <mergeCell ref="A12:M12"/>
    <mergeCell ref="A22:M22"/>
    <mergeCell ref="A28:M28"/>
    <mergeCell ref="A29:A30"/>
    <mergeCell ref="B29:F29"/>
    <mergeCell ref="G29:K29"/>
    <mergeCell ref="L29:L30"/>
    <mergeCell ref="M29:M30"/>
    <mergeCell ref="A1:M1"/>
    <mergeCell ref="A2:M2"/>
    <mergeCell ref="A3:A4"/>
    <mergeCell ref="B3:F3"/>
    <mergeCell ref="G3:K3"/>
    <mergeCell ref="L3:L4"/>
    <mergeCell ref="M3:M4"/>
  </mergeCells>
  <pageMargins left="0.19685039370078741" right="0.19685039370078741" top="0.19685039370078741" bottom="0.19685039370078741" header="0.19685039370078741" footer="0.19685039370078741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8"/>
  <sheetViews>
    <sheetView topLeftCell="A151" zoomScale="120" zoomScaleNormal="120" workbookViewId="0">
      <selection sqref="A1:H219"/>
    </sheetView>
  </sheetViews>
  <sheetFormatPr defaultRowHeight="10.199999999999999" x14ac:dyDescent="0.2"/>
  <cols>
    <col min="1" max="1" width="32.6640625" style="12" customWidth="1"/>
    <col min="2" max="2" width="7.6640625" style="98" customWidth="1"/>
    <col min="3" max="3" width="8" style="99" customWidth="1"/>
    <col min="4" max="4" width="8.109375" style="99" customWidth="1"/>
    <col min="5" max="5" width="9.44140625" style="99" customWidth="1"/>
    <col min="6" max="6" width="7.6640625" style="99" customWidth="1"/>
    <col min="7" max="7" width="8.44140625" style="12" customWidth="1"/>
    <col min="8" max="8" width="17.33203125" style="12" customWidth="1"/>
    <col min="9" max="256" width="8.88671875" style="12"/>
    <col min="257" max="257" width="32.6640625" style="12" customWidth="1"/>
    <col min="258" max="258" width="7.6640625" style="12" customWidth="1"/>
    <col min="259" max="259" width="8" style="12" customWidth="1"/>
    <col min="260" max="260" width="8.109375" style="12" customWidth="1"/>
    <col min="261" max="261" width="9.44140625" style="12" customWidth="1"/>
    <col min="262" max="262" width="7.6640625" style="12" customWidth="1"/>
    <col min="263" max="263" width="8.44140625" style="12" customWidth="1"/>
    <col min="264" max="264" width="17.33203125" style="12" customWidth="1"/>
    <col min="265" max="512" width="8.88671875" style="12"/>
    <col min="513" max="513" width="32.6640625" style="12" customWidth="1"/>
    <col min="514" max="514" width="7.6640625" style="12" customWidth="1"/>
    <col min="515" max="515" width="8" style="12" customWidth="1"/>
    <col min="516" max="516" width="8.109375" style="12" customWidth="1"/>
    <col min="517" max="517" width="9.44140625" style="12" customWidth="1"/>
    <col min="518" max="518" width="7.6640625" style="12" customWidth="1"/>
    <col min="519" max="519" width="8.44140625" style="12" customWidth="1"/>
    <col min="520" max="520" width="17.33203125" style="12" customWidth="1"/>
    <col min="521" max="768" width="8.88671875" style="12"/>
    <col min="769" max="769" width="32.6640625" style="12" customWidth="1"/>
    <col min="770" max="770" width="7.6640625" style="12" customWidth="1"/>
    <col min="771" max="771" width="8" style="12" customWidth="1"/>
    <col min="772" max="772" width="8.109375" style="12" customWidth="1"/>
    <col min="773" max="773" width="9.44140625" style="12" customWidth="1"/>
    <col min="774" max="774" width="7.6640625" style="12" customWidth="1"/>
    <col min="775" max="775" width="8.44140625" style="12" customWidth="1"/>
    <col min="776" max="776" width="17.33203125" style="12" customWidth="1"/>
    <col min="777" max="1024" width="8.88671875" style="12"/>
    <col min="1025" max="1025" width="32.6640625" style="12" customWidth="1"/>
    <col min="1026" max="1026" width="7.6640625" style="12" customWidth="1"/>
    <col min="1027" max="1027" width="8" style="12" customWidth="1"/>
    <col min="1028" max="1028" width="8.109375" style="12" customWidth="1"/>
    <col min="1029" max="1029" width="9.44140625" style="12" customWidth="1"/>
    <col min="1030" max="1030" width="7.6640625" style="12" customWidth="1"/>
    <col min="1031" max="1031" width="8.44140625" style="12" customWidth="1"/>
    <col min="1032" max="1032" width="17.33203125" style="12" customWidth="1"/>
    <col min="1033" max="1280" width="8.88671875" style="12"/>
    <col min="1281" max="1281" width="32.6640625" style="12" customWidth="1"/>
    <col min="1282" max="1282" width="7.6640625" style="12" customWidth="1"/>
    <col min="1283" max="1283" width="8" style="12" customWidth="1"/>
    <col min="1284" max="1284" width="8.109375" style="12" customWidth="1"/>
    <col min="1285" max="1285" width="9.44140625" style="12" customWidth="1"/>
    <col min="1286" max="1286" width="7.6640625" style="12" customWidth="1"/>
    <col min="1287" max="1287" width="8.44140625" style="12" customWidth="1"/>
    <col min="1288" max="1288" width="17.33203125" style="12" customWidth="1"/>
    <col min="1289" max="1536" width="8.88671875" style="12"/>
    <col min="1537" max="1537" width="32.6640625" style="12" customWidth="1"/>
    <col min="1538" max="1538" width="7.6640625" style="12" customWidth="1"/>
    <col min="1539" max="1539" width="8" style="12" customWidth="1"/>
    <col min="1540" max="1540" width="8.109375" style="12" customWidth="1"/>
    <col min="1541" max="1541" width="9.44140625" style="12" customWidth="1"/>
    <col min="1542" max="1542" width="7.6640625" style="12" customWidth="1"/>
    <col min="1543" max="1543" width="8.44140625" style="12" customWidth="1"/>
    <col min="1544" max="1544" width="17.33203125" style="12" customWidth="1"/>
    <col min="1545" max="1792" width="8.88671875" style="12"/>
    <col min="1793" max="1793" width="32.6640625" style="12" customWidth="1"/>
    <col min="1794" max="1794" width="7.6640625" style="12" customWidth="1"/>
    <col min="1795" max="1795" width="8" style="12" customWidth="1"/>
    <col min="1796" max="1796" width="8.109375" style="12" customWidth="1"/>
    <col min="1797" max="1797" width="9.44140625" style="12" customWidth="1"/>
    <col min="1798" max="1798" width="7.6640625" style="12" customWidth="1"/>
    <col min="1799" max="1799" width="8.44140625" style="12" customWidth="1"/>
    <col min="1800" max="1800" width="17.33203125" style="12" customWidth="1"/>
    <col min="1801" max="2048" width="8.88671875" style="12"/>
    <col min="2049" max="2049" width="32.6640625" style="12" customWidth="1"/>
    <col min="2050" max="2050" width="7.6640625" style="12" customWidth="1"/>
    <col min="2051" max="2051" width="8" style="12" customWidth="1"/>
    <col min="2052" max="2052" width="8.109375" style="12" customWidth="1"/>
    <col min="2053" max="2053" width="9.44140625" style="12" customWidth="1"/>
    <col min="2054" max="2054" width="7.6640625" style="12" customWidth="1"/>
    <col min="2055" max="2055" width="8.44140625" style="12" customWidth="1"/>
    <col min="2056" max="2056" width="17.33203125" style="12" customWidth="1"/>
    <col min="2057" max="2304" width="8.88671875" style="12"/>
    <col min="2305" max="2305" width="32.6640625" style="12" customWidth="1"/>
    <col min="2306" max="2306" width="7.6640625" style="12" customWidth="1"/>
    <col min="2307" max="2307" width="8" style="12" customWidth="1"/>
    <col min="2308" max="2308" width="8.109375" style="12" customWidth="1"/>
    <col min="2309" max="2309" width="9.44140625" style="12" customWidth="1"/>
    <col min="2310" max="2310" width="7.6640625" style="12" customWidth="1"/>
    <col min="2311" max="2311" width="8.44140625" style="12" customWidth="1"/>
    <col min="2312" max="2312" width="17.33203125" style="12" customWidth="1"/>
    <col min="2313" max="2560" width="8.88671875" style="12"/>
    <col min="2561" max="2561" width="32.6640625" style="12" customWidth="1"/>
    <col min="2562" max="2562" width="7.6640625" style="12" customWidth="1"/>
    <col min="2563" max="2563" width="8" style="12" customWidth="1"/>
    <col min="2564" max="2564" width="8.109375" style="12" customWidth="1"/>
    <col min="2565" max="2565" width="9.44140625" style="12" customWidth="1"/>
    <col min="2566" max="2566" width="7.6640625" style="12" customWidth="1"/>
    <col min="2567" max="2567" width="8.44140625" style="12" customWidth="1"/>
    <col min="2568" max="2568" width="17.33203125" style="12" customWidth="1"/>
    <col min="2569" max="2816" width="8.88671875" style="12"/>
    <col min="2817" max="2817" width="32.6640625" style="12" customWidth="1"/>
    <col min="2818" max="2818" width="7.6640625" style="12" customWidth="1"/>
    <col min="2819" max="2819" width="8" style="12" customWidth="1"/>
    <col min="2820" max="2820" width="8.109375" style="12" customWidth="1"/>
    <col min="2821" max="2821" width="9.44140625" style="12" customWidth="1"/>
    <col min="2822" max="2822" width="7.6640625" style="12" customWidth="1"/>
    <col min="2823" max="2823" width="8.44140625" style="12" customWidth="1"/>
    <col min="2824" max="2824" width="17.33203125" style="12" customWidth="1"/>
    <col min="2825" max="3072" width="8.88671875" style="12"/>
    <col min="3073" max="3073" width="32.6640625" style="12" customWidth="1"/>
    <col min="3074" max="3074" width="7.6640625" style="12" customWidth="1"/>
    <col min="3075" max="3075" width="8" style="12" customWidth="1"/>
    <col min="3076" max="3076" width="8.109375" style="12" customWidth="1"/>
    <col min="3077" max="3077" width="9.44140625" style="12" customWidth="1"/>
    <col min="3078" max="3078" width="7.6640625" style="12" customWidth="1"/>
    <col min="3079" max="3079" width="8.44140625" style="12" customWidth="1"/>
    <col min="3080" max="3080" width="17.33203125" style="12" customWidth="1"/>
    <col min="3081" max="3328" width="8.88671875" style="12"/>
    <col min="3329" max="3329" width="32.6640625" style="12" customWidth="1"/>
    <col min="3330" max="3330" width="7.6640625" style="12" customWidth="1"/>
    <col min="3331" max="3331" width="8" style="12" customWidth="1"/>
    <col min="3332" max="3332" width="8.109375" style="12" customWidth="1"/>
    <col min="3333" max="3333" width="9.44140625" style="12" customWidth="1"/>
    <col min="3334" max="3334" width="7.6640625" style="12" customWidth="1"/>
    <col min="3335" max="3335" width="8.44140625" style="12" customWidth="1"/>
    <col min="3336" max="3336" width="17.33203125" style="12" customWidth="1"/>
    <col min="3337" max="3584" width="8.88671875" style="12"/>
    <col min="3585" max="3585" width="32.6640625" style="12" customWidth="1"/>
    <col min="3586" max="3586" width="7.6640625" style="12" customWidth="1"/>
    <col min="3587" max="3587" width="8" style="12" customWidth="1"/>
    <col min="3588" max="3588" width="8.109375" style="12" customWidth="1"/>
    <col min="3589" max="3589" width="9.44140625" style="12" customWidth="1"/>
    <col min="3590" max="3590" width="7.6640625" style="12" customWidth="1"/>
    <col min="3591" max="3591" width="8.44140625" style="12" customWidth="1"/>
    <col min="3592" max="3592" width="17.33203125" style="12" customWidth="1"/>
    <col min="3593" max="3840" width="8.88671875" style="12"/>
    <col min="3841" max="3841" width="32.6640625" style="12" customWidth="1"/>
    <col min="3842" max="3842" width="7.6640625" style="12" customWidth="1"/>
    <col min="3843" max="3843" width="8" style="12" customWidth="1"/>
    <col min="3844" max="3844" width="8.109375" style="12" customWidth="1"/>
    <col min="3845" max="3845" width="9.44140625" style="12" customWidth="1"/>
    <col min="3846" max="3846" width="7.6640625" style="12" customWidth="1"/>
    <col min="3847" max="3847" width="8.44140625" style="12" customWidth="1"/>
    <col min="3848" max="3848" width="17.33203125" style="12" customWidth="1"/>
    <col min="3849" max="4096" width="8.88671875" style="12"/>
    <col min="4097" max="4097" width="32.6640625" style="12" customWidth="1"/>
    <col min="4098" max="4098" width="7.6640625" style="12" customWidth="1"/>
    <col min="4099" max="4099" width="8" style="12" customWidth="1"/>
    <col min="4100" max="4100" width="8.109375" style="12" customWidth="1"/>
    <col min="4101" max="4101" width="9.44140625" style="12" customWidth="1"/>
    <col min="4102" max="4102" width="7.6640625" style="12" customWidth="1"/>
    <col min="4103" max="4103" width="8.44140625" style="12" customWidth="1"/>
    <col min="4104" max="4104" width="17.33203125" style="12" customWidth="1"/>
    <col min="4105" max="4352" width="8.88671875" style="12"/>
    <col min="4353" max="4353" width="32.6640625" style="12" customWidth="1"/>
    <col min="4354" max="4354" width="7.6640625" style="12" customWidth="1"/>
    <col min="4355" max="4355" width="8" style="12" customWidth="1"/>
    <col min="4356" max="4356" width="8.109375" style="12" customWidth="1"/>
    <col min="4357" max="4357" width="9.44140625" style="12" customWidth="1"/>
    <col min="4358" max="4358" width="7.6640625" style="12" customWidth="1"/>
    <col min="4359" max="4359" width="8.44140625" style="12" customWidth="1"/>
    <col min="4360" max="4360" width="17.33203125" style="12" customWidth="1"/>
    <col min="4361" max="4608" width="8.88671875" style="12"/>
    <col min="4609" max="4609" width="32.6640625" style="12" customWidth="1"/>
    <col min="4610" max="4610" width="7.6640625" style="12" customWidth="1"/>
    <col min="4611" max="4611" width="8" style="12" customWidth="1"/>
    <col min="4612" max="4612" width="8.109375" style="12" customWidth="1"/>
    <col min="4613" max="4613" width="9.44140625" style="12" customWidth="1"/>
    <col min="4614" max="4614" width="7.6640625" style="12" customWidth="1"/>
    <col min="4615" max="4615" width="8.44140625" style="12" customWidth="1"/>
    <col min="4616" max="4616" width="17.33203125" style="12" customWidth="1"/>
    <col min="4617" max="4864" width="8.88671875" style="12"/>
    <col min="4865" max="4865" width="32.6640625" style="12" customWidth="1"/>
    <col min="4866" max="4866" width="7.6640625" style="12" customWidth="1"/>
    <col min="4867" max="4867" width="8" style="12" customWidth="1"/>
    <col min="4868" max="4868" width="8.109375" style="12" customWidth="1"/>
    <col min="4869" max="4869" width="9.44140625" style="12" customWidth="1"/>
    <col min="4870" max="4870" width="7.6640625" style="12" customWidth="1"/>
    <col min="4871" max="4871" width="8.44140625" style="12" customWidth="1"/>
    <col min="4872" max="4872" width="17.33203125" style="12" customWidth="1"/>
    <col min="4873" max="5120" width="8.88671875" style="12"/>
    <col min="5121" max="5121" width="32.6640625" style="12" customWidth="1"/>
    <col min="5122" max="5122" width="7.6640625" style="12" customWidth="1"/>
    <col min="5123" max="5123" width="8" style="12" customWidth="1"/>
    <col min="5124" max="5124" width="8.109375" style="12" customWidth="1"/>
    <col min="5125" max="5125" width="9.44140625" style="12" customWidth="1"/>
    <col min="5126" max="5126" width="7.6640625" style="12" customWidth="1"/>
    <col min="5127" max="5127" width="8.44140625" style="12" customWidth="1"/>
    <col min="5128" max="5128" width="17.33203125" style="12" customWidth="1"/>
    <col min="5129" max="5376" width="8.88671875" style="12"/>
    <col min="5377" max="5377" width="32.6640625" style="12" customWidth="1"/>
    <col min="5378" max="5378" width="7.6640625" style="12" customWidth="1"/>
    <col min="5379" max="5379" width="8" style="12" customWidth="1"/>
    <col min="5380" max="5380" width="8.109375" style="12" customWidth="1"/>
    <col min="5381" max="5381" width="9.44140625" style="12" customWidth="1"/>
    <col min="5382" max="5382" width="7.6640625" style="12" customWidth="1"/>
    <col min="5383" max="5383" width="8.44140625" style="12" customWidth="1"/>
    <col min="5384" max="5384" width="17.33203125" style="12" customWidth="1"/>
    <col min="5385" max="5632" width="8.88671875" style="12"/>
    <col min="5633" max="5633" width="32.6640625" style="12" customWidth="1"/>
    <col min="5634" max="5634" width="7.6640625" style="12" customWidth="1"/>
    <col min="5635" max="5635" width="8" style="12" customWidth="1"/>
    <col min="5636" max="5636" width="8.109375" style="12" customWidth="1"/>
    <col min="5637" max="5637" width="9.44140625" style="12" customWidth="1"/>
    <col min="5638" max="5638" width="7.6640625" style="12" customWidth="1"/>
    <col min="5639" max="5639" width="8.44140625" style="12" customWidth="1"/>
    <col min="5640" max="5640" width="17.33203125" style="12" customWidth="1"/>
    <col min="5641" max="5888" width="8.88671875" style="12"/>
    <col min="5889" max="5889" width="32.6640625" style="12" customWidth="1"/>
    <col min="5890" max="5890" width="7.6640625" style="12" customWidth="1"/>
    <col min="5891" max="5891" width="8" style="12" customWidth="1"/>
    <col min="5892" max="5892" width="8.109375" style="12" customWidth="1"/>
    <col min="5893" max="5893" width="9.44140625" style="12" customWidth="1"/>
    <col min="5894" max="5894" width="7.6640625" style="12" customWidth="1"/>
    <col min="5895" max="5895" width="8.44140625" style="12" customWidth="1"/>
    <col min="5896" max="5896" width="17.33203125" style="12" customWidth="1"/>
    <col min="5897" max="6144" width="8.88671875" style="12"/>
    <col min="6145" max="6145" width="32.6640625" style="12" customWidth="1"/>
    <col min="6146" max="6146" width="7.6640625" style="12" customWidth="1"/>
    <col min="6147" max="6147" width="8" style="12" customWidth="1"/>
    <col min="6148" max="6148" width="8.109375" style="12" customWidth="1"/>
    <col min="6149" max="6149" width="9.44140625" style="12" customWidth="1"/>
    <col min="6150" max="6150" width="7.6640625" style="12" customWidth="1"/>
    <col min="6151" max="6151" width="8.44140625" style="12" customWidth="1"/>
    <col min="6152" max="6152" width="17.33203125" style="12" customWidth="1"/>
    <col min="6153" max="6400" width="8.88671875" style="12"/>
    <col min="6401" max="6401" width="32.6640625" style="12" customWidth="1"/>
    <col min="6402" max="6402" width="7.6640625" style="12" customWidth="1"/>
    <col min="6403" max="6403" width="8" style="12" customWidth="1"/>
    <col min="6404" max="6404" width="8.109375" style="12" customWidth="1"/>
    <col min="6405" max="6405" width="9.44140625" style="12" customWidth="1"/>
    <col min="6406" max="6406" width="7.6640625" style="12" customWidth="1"/>
    <col min="6407" max="6407" width="8.44140625" style="12" customWidth="1"/>
    <col min="6408" max="6408" width="17.33203125" style="12" customWidth="1"/>
    <col min="6409" max="6656" width="8.88671875" style="12"/>
    <col min="6657" max="6657" width="32.6640625" style="12" customWidth="1"/>
    <col min="6658" max="6658" width="7.6640625" style="12" customWidth="1"/>
    <col min="6659" max="6659" width="8" style="12" customWidth="1"/>
    <col min="6660" max="6660" width="8.109375" style="12" customWidth="1"/>
    <col min="6661" max="6661" width="9.44140625" style="12" customWidth="1"/>
    <col min="6662" max="6662" width="7.6640625" style="12" customWidth="1"/>
    <col min="6663" max="6663" width="8.44140625" style="12" customWidth="1"/>
    <col min="6664" max="6664" width="17.33203125" style="12" customWidth="1"/>
    <col min="6665" max="6912" width="8.88671875" style="12"/>
    <col min="6913" max="6913" width="32.6640625" style="12" customWidth="1"/>
    <col min="6914" max="6914" width="7.6640625" style="12" customWidth="1"/>
    <col min="6915" max="6915" width="8" style="12" customWidth="1"/>
    <col min="6916" max="6916" width="8.109375" style="12" customWidth="1"/>
    <col min="6917" max="6917" width="9.44140625" style="12" customWidth="1"/>
    <col min="6918" max="6918" width="7.6640625" style="12" customWidth="1"/>
    <col min="6919" max="6919" width="8.44140625" style="12" customWidth="1"/>
    <col min="6920" max="6920" width="17.33203125" style="12" customWidth="1"/>
    <col min="6921" max="7168" width="8.88671875" style="12"/>
    <col min="7169" max="7169" width="32.6640625" style="12" customWidth="1"/>
    <col min="7170" max="7170" width="7.6640625" style="12" customWidth="1"/>
    <col min="7171" max="7171" width="8" style="12" customWidth="1"/>
    <col min="7172" max="7172" width="8.109375" style="12" customWidth="1"/>
    <col min="7173" max="7173" width="9.44140625" style="12" customWidth="1"/>
    <col min="7174" max="7174" width="7.6640625" style="12" customWidth="1"/>
    <col min="7175" max="7175" width="8.44140625" style="12" customWidth="1"/>
    <col min="7176" max="7176" width="17.33203125" style="12" customWidth="1"/>
    <col min="7177" max="7424" width="8.88671875" style="12"/>
    <col min="7425" max="7425" width="32.6640625" style="12" customWidth="1"/>
    <col min="7426" max="7426" width="7.6640625" style="12" customWidth="1"/>
    <col min="7427" max="7427" width="8" style="12" customWidth="1"/>
    <col min="7428" max="7428" width="8.109375" style="12" customWidth="1"/>
    <col min="7429" max="7429" width="9.44140625" style="12" customWidth="1"/>
    <col min="7430" max="7430" width="7.6640625" style="12" customWidth="1"/>
    <col min="7431" max="7431" width="8.44140625" style="12" customWidth="1"/>
    <col min="7432" max="7432" width="17.33203125" style="12" customWidth="1"/>
    <col min="7433" max="7680" width="8.88671875" style="12"/>
    <col min="7681" max="7681" width="32.6640625" style="12" customWidth="1"/>
    <col min="7682" max="7682" width="7.6640625" style="12" customWidth="1"/>
    <col min="7683" max="7683" width="8" style="12" customWidth="1"/>
    <col min="7684" max="7684" width="8.109375" style="12" customWidth="1"/>
    <col min="7685" max="7685" width="9.44140625" style="12" customWidth="1"/>
    <col min="7686" max="7686" width="7.6640625" style="12" customWidth="1"/>
    <col min="7687" max="7687" width="8.44140625" style="12" customWidth="1"/>
    <col min="7688" max="7688" width="17.33203125" style="12" customWidth="1"/>
    <col min="7689" max="7936" width="8.88671875" style="12"/>
    <col min="7937" max="7937" width="32.6640625" style="12" customWidth="1"/>
    <col min="7938" max="7938" width="7.6640625" style="12" customWidth="1"/>
    <col min="7939" max="7939" width="8" style="12" customWidth="1"/>
    <col min="7940" max="7940" width="8.109375" style="12" customWidth="1"/>
    <col min="7941" max="7941" width="9.44140625" style="12" customWidth="1"/>
    <col min="7942" max="7942" width="7.6640625" style="12" customWidth="1"/>
    <col min="7943" max="7943" width="8.44140625" style="12" customWidth="1"/>
    <col min="7944" max="7944" width="17.33203125" style="12" customWidth="1"/>
    <col min="7945" max="8192" width="8.88671875" style="12"/>
    <col min="8193" max="8193" width="32.6640625" style="12" customWidth="1"/>
    <col min="8194" max="8194" width="7.6640625" style="12" customWidth="1"/>
    <col min="8195" max="8195" width="8" style="12" customWidth="1"/>
    <col min="8196" max="8196" width="8.109375" style="12" customWidth="1"/>
    <col min="8197" max="8197" width="9.44140625" style="12" customWidth="1"/>
    <col min="8198" max="8198" width="7.6640625" style="12" customWidth="1"/>
    <col min="8199" max="8199" width="8.44140625" style="12" customWidth="1"/>
    <col min="8200" max="8200" width="17.33203125" style="12" customWidth="1"/>
    <col min="8201" max="8448" width="8.88671875" style="12"/>
    <col min="8449" max="8449" width="32.6640625" style="12" customWidth="1"/>
    <col min="8450" max="8450" width="7.6640625" style="12" customWidth="1"/>
    <col min="8451" max="8451" width="8" style="12" customWidth="1"/>
    <col min="8452" max="8452" width="8.109375" style="12" customWidth="1"/>
    <col min="8453" max="8453" width="9.44140625" style="12" customWidth="1"/>
    <col min="8454" max="8454" width="7.6640625" style="12" customWidth="1"/>
    <col min="8455" max="8455" width="8.44140625" style="12" customWidth="1"/>
    <col min="8456" max="8456" width="17.33203125" style="12" customWidth="1"/>
    <col min="8457" max="8704" width="8.88671875" style="12"/>
    <col min="8705" max="8705" width="32.6640625" style="12" customWidth="1"/>
    <col min="8706" max="8706" width="7.6640625" style="12" customWidth="1"/>
    <col min="8707" max="8707" width="8" style="12" customWidth="1"/>
    <col min="8708" max="8708" width="8.109375" style="12" customWidth="1"/>
    <col min="8709" max="8709" width="9.44140625" style="12" customWidth="1"/>
    <col min="8710" max="8710" width="7.6640625" style="12" customWidth="1"/>
    <col min="8711" max="8711" width="8.44140625" style="12" customWidth="1"/>
    <col min="8712" max="8712" width="17.33203125" style="12" customWidth="1"/>
    <col min="8713" max="8960" width="8.88671875" style="12"/>
    <col min="8961" max="8961" width="32.6640625" style="12" customWidth="1"/>
    <col min="8962" max="8962" width="7.6640625" style="12" customWidth="1"/>
    <col min="8963" max="8963" width="8" style="12" customWidth="1"/>
    <col min="8964" max="8964" width="8.109375" style="12" customWidth="1"/>
    <col min="8965" max="8965" width="9.44140625" style="12" customWidth="1"/>
    <col min="8966" max="8966" width="7.6640625" style="12" customWidth="1"/>
    <col min="8967" max="8967" width="8.44140625" style="12" customWidth="1"/>
    <col min="8968" max="8968" width="17.33203125" style="12" customWidth="1"/>
    <col min="8969" max="9216" width="8.88671875" style="12"/>
    <col min="9217" max="9217" width="32.6640625" style="12" customWidth="1"/>
    <col min="9218" max="9218" width="7.6640625" style="12" customWidth="1"/>
    <col min="9219" max="9219" width="8" style="12" customWidth="1"/>
    <col min="9220" max="9220" width="8.109375" style="12" customWidth="1"/>
    <col min="9221" max="9221" width="9.44140625" style="12" customWidth="1"/>
    <col min="9222" max="9222" width="7.6640625" style="12" customWidth="1"/>
    <col min="9223" max="9223" width="8.44140625" style="12" customWidth="1"/>
    <col min="9224" max="9224" width="17.33203125" style="12" customWidth="1"/>
    <col min="9225" max="9472" width="8.88671875" style="12"/>
    <col min="9473" max="9473" width="32.6640625" style="12" customWidth="1"/>
    <col min="9474" max="9474" width="7.6640625" style="12" customWidth="1"/>
    <col min="9475" max="9475" width="8" style="12" customWidth="1"/>
    <col min="9476" max="9476" width="8.109375" style="12" customWidth="1"/>
    <col min="9477" max="9477" width="9.44140625" style="12" customWidth="1"/>
    <col min="9478" max="9478" width="7.6640625" style="12" customWidth="1"/>
    <col min="9479" max="9479" width="8.44140625" style="12" customWidth="1"/>
    <col min="9480" max="9480" width="17.33203125" style="12" customWidth="1"/>
    <col min="9481" max="9728" width="8.88671875" style="12"/>
    <col min="9729" max="9729" width="32.6640625" style="12" customWidth="1"/>
    <col min="9730" max="9730" width="7.6640625" style="12" customWidth="1"/>
    <col min="9731" max="9731" width="8" style="12" customWidth="1"/>
    <col min="9732" max="9732" width="8.109375" style="12" customWidth="1"/>
    <col min="9733" max="9733" width="9.44140625" style="12" customWidth="1"/>
    <col min="9734" max="9734" width="7.6640625" style="12" customWidth="1"/>
    <col min="9735" max="9735" width="8.44140625" style="12" customWidth="1"/>
    <col min="9736" max="9736" width="17.33203125" style="12" customWidth="1"/>
    <col min="9737" max="9984" width="8.88671875" style="12"/>
    <col min="9985" max="9985" width="32.6640625" style="12" customWidth="1"/>
    <col min="9986" max="9986" width="7.6640625" style="12" customWidth="1"/>
    <col min="9987" max="9987" width="8" style="12" customWidth="1"/>
    <col min="9988" max="9988" width="8.109375" style="12" customWidth="1"/>
    <col min="9989" max="9989" width="9.44140625" style="12" customWidth="1"/>
    <col min="9990" max="9990" width="7.6640625" style="12" customWidth="1"/>
    <col min="9991" max="9991" width="8.44140625" style="12" customWidth="1"/>
    <col min="9992" max="9992" width="17.33203125" style="12" customWidth="1"/>
    <col min="9993" max="10240" width="8.88671875" style="12"/>
    <col min="10241" max="10241" width="32.6640625" style="12" customWidth="1"/>
    <col min="10242" max="10242" width="7.6640625" style="12" customWidth="1"/>
    <col min="10243" max="10243" width="8" style="12" customWidth="1"/>
    <col min="10244" max="10244" width="8.109375" style="12" customWidth="1"/>
    <col min="10245" max="10245" width="9.44140625" style="12" customWidth="1"/>
    <col min="10246" max="10246" width="7.6640625" style="12" customWidth="1"/>
    <col min="10247" max="10247" width="8.44140625" style="12" customWidth="1"/>
    <col min="10248" max="10248" width="17.33203125" style="12" customWidth="1"/>
    <col min="10249" max="10496" width="8.88671875" style="12"/>
    <col min="10497" max="10497" width="32.6640625" style="12" customWidth="1"/>
    <col min="10498" max="10498" width="7.6640625" style="12" customWidth="1"/>
    <col min="10499" max="10499" width="8" style="12" customWidth="1"/>
    <col min="10500" max="10500" width="8.109375" style="12" customWidth="1"/>
    <col min="10501" max="10501" width="9.44140625" style="12" customWidth="1"/>
    <col min="10502" max="10502" width="7.6640625" style="12" customWidth="1"/>
    <col min="10503" max="10503" width="8.44140625" style="12" customWidth="1"/>
    <col min="10504" max="10504" width="17.33203125" style="12" customWidth="1"/>
    <col min="10505" max="10752" width="8.88671875" style="12"/>
    <col min="10753" max="10753" width="32.6640625" style="12" customWidth="1"/>
    <col min="10754" max="10754" width="7.6640625" style="12" customWidth="1"/>
    <col min="10755" max="10755" width="8" style="12" customWidth="1"/>
    <col min="10756" max="10756" width="8.109375" style="12" customWidth="1"/>
    <col min="10757" max="10757" width="9.44140625" style="12" customWidth="1"/>
    <col min="10758" max="10758" width="7.6640625" style="12" customWidth="1"/>
    <col min="10759" max="10759" width="8.44140625" style="12" customWidth="1"/>
    <col min="10760" max="10760" width="17.33203125" style="12" customWidth="1"/>
    <col min="10761" max="11008" width="8.88671875" style="12"/>
    <col min="11009" max="11009" width="32.6640625" style="12" customWidth="1"/>
    <col min="11010" max="11010" width="7.6640625" style="12" customWidth="1"/>
    <col min="11011" max="11011" width="8" style="12" customWidth="1"/>
    <col min="11012" max="11012" width="8.109375" style="12" customWidth="1"/>
    <col min="11013" max="11013" width="9.44140625" style="12" customWidth="1"/>
    <col min="11014" max="11014" width="7.6640625" style="12" customWidth="1"/>
    <col min="11015" max="11015" width="8.44140625" style="12" customWidth="1"/>
    <col min="11016" max="11016" width="17.33203125" style="12" customWidth="1"/>
    <col min="11017" max="11264" width="8.88671875" style="12"/>
    <col min="11265" max="11265" width="32.6640625" style="12" customWidth="1"/>
    <col min="11266" max="11266" width="7.6640625" style="12" customWidth="1"/>
    <col min="11267" max="11267" width="8" style="12" customWidth="1"/>
    <col min="11268" max="11268" width="8.109375" style="12" customWidth="1"/>
    <col min="11269" max="11269" width="9.44140625" style="12" customWidth="1"/>
    <col min="11270" max="11270" width="7.6640625" style="12" customWidth="1"/>
    <col min="11271" max="11271" width="8.44140625" style="12" customWidth="1"/>
    <col min="11272" max="11272" width="17.33203125" style="12" customWidth="1"/>
    <col min="11273" max="11520" width="8.88671875" style="12"/>
    <col min="11521" max="11521" width="32.6640625" style="12" customWidth="1"/>
    <col min="11522" max="11522" width="7.6640625" style="12" customWidth="1"/>
    <col min="11523" max="11523" width="8" style="12" customWidth="1"/>
    <col min="11524" max="11524" width="8.109375" style="12" customWidth="1"/>
    <col min="11525" max="11525" width="9.44140625" style="12" customWidth="1"/>
    <col min="11526" max="11526" width="7.6640625" style="12" customWidth="1"/>
    <col min="11527" max="11527" width="8.44140625" style="12" customWidth="1"/>
    <col min="11528" max="11528" width="17.33203125" style="12" customWidth="1"/>
    <col min="11529" max="11776" width="8.88671875" style="12"/>
    <col min="11777" max="11777" width="32.6640625" style="12" customWidth="1"/>
    <col min="11778" max="11778" width="7.6640625" style="12" customWidth="1"/>
    <col min="11779" max="11779" width="8" style="12" customWidth="1"/>
    <col min="11780" max="11780" width="8.109375" style="12" customWidth="1"/>
    <col min="11781" max="11781" width="9.44140625" style="12" customWidth="1"/>
    <col min="11782" max="11782" width="7.6640625" style="12" customWidth="1"/>
    <col min="11783" max="11783" width="8.44140625" style="12" customWidth="1"/>
    <col min="11784" max="11784" width="17.33203125" style="12" customWidth="1"/>
    <col min="11785" max="12032" width="8.88671875" style="12"/>
    <col min="12033" max="12033" width="32.6640625" style="12" customWidth="1"/>
    <col min="12034" max="12034" width="7.6640625" style="12" customWidth="1"/>
    <col min="12035" max="12035" width="8" style="12" customWidth="1"/>
    <col min="12036" max="12036" width="8.109375" style="12" customWidth="1"/>
    <col min="12037" max="12037" width="9.44140625" style="12" customWidth="1"/>
    <col min="12038" max="12038" width="7.6640625" style="12" customWidth="1"/>
    <col min="12039" max="12039" width="8.44140625" style="12" customWidth="1"/>
    <col min="12040" max="12040" width="17.33203125" style="12" customWidth="1"/>
    <col min="12041" max="12288" width="8.88671875" style="12"/>
    <col min="12289" max="12289" width="32.6640625" style="12" customWidth="1"/>
    <col min="12290" max="12290" width="7.6640625" style="12" customWidth="1"/>
    <col min="12291" max="12291" width="8" style="12" customWidth="1"/>
    <col min="12292" max="12292" width="8.109375" style="12" customWidth="1"/>
    <col min="12293" max="12293" width="9.44140625" style="12" customWidth="1"/>
    <col min="12294" max="12294" width="7.6640625" style="12" customWidth="1"/>
    <col min="12295" max="12295" width="8.44140625" style="12" customWidth="1"/>
    <col min="12296" max="12296" width="17.33203125" style="12" customWidth="1"/>
    <col min="12297" max="12544" width="8.88671875" style="12"/>
    <col min="12545" max="12545" width="32.6640625" style="12" customWidth="1"/>
    <col min="12546" max="12546" width="7.6640625" style="12" customWidth="1"/>
    <col min="12547" max="12547" width="8" style="12" customWidth="1"/>
    <col min="12548" max="12548" width="8.109375" style="12" customWidth="1"/>
    <col min="12549" max="12549" width="9.44140625" style="12" customWidth="1"/>
    <col min="12550" max="12550" width="7.6640625" style="12" customWidth="1"/>
    <col min="12551" max="12551" width="8.44140625" style="12" customWidth="1"/>
    <col min="12552" max="12552" width="17.33203125" style="12" customWidth="1"/>
    <col min="12553" max="12800" width="8.88671875" style="12"/>
    <col min="12801" max="12801" width="32.6640625" style="12" customWidth="1"/>
    <col min="12802" max="12802" width="7.6640625" style="12" customWidth="1"/>
    <col min="12803" max="12803" width="8" style="12" customWidth="1"/>
    <col min="12804" max="12804" width="8.109375" style="12" customWidth="1"/>
    <col min="12805" max="12805" width="9.44140625" style="12" customWidth="1"/>
    <col min="12806" max="12806" width="7.6640625" style="12" customWidth="1"/>
    <col min="12807" max="12807" width="8.44140625" style="12" customWidth="1"/>
    <col min="12808" max="12808" width="17.33203125" style="12" customWidth="1"/>
    <col min="12809" max="13056" width="8.88671875" style="12"/>
    <col min="13057" max="13057" width="32.6640625" style="12" customWidth="1"/>
    <col min="13058" max="13058" width="7.6640625" style="12" customWidth="1"/>
    <col min="13059" max="13059" width="8" style="12" customWidth="1"/>
    <col min="13060" max="13060" width="8.109375" style="12" customWidth="1"/>
    <col min="13061" max="13061" width="9.44140625" style="12" customWidth="1"/>
    <col min="13062" max="13062" width="7.6640625" style="12" customWidth="1"/>
    <col min="13063" max="13063" width="8.44140625" style="12" customWidth="1"/>
    <col min="13064" max="13064" width="17.33203125" style="12" customWidth="1"/>
    <col min="13065" max="13312" width="8.88671875" style="12"/>
    <col min="13313" max="13313" width="32.6640625" style="12" customWidth="1"/>
    <col min="13314" max="13314" width="7.6640625" style="12" customWidth="1"/>
    <col min="13315" max="13315" width="8" style="12" customWidth="1"/>
    <col min="13316" max="13316" width="8.109375" style="12" customWidth="1"/>
    <col min="13317" max="13317" width="9.44140625" style="12" customWidth="1"/>
    <col min="13318" max="13318" width="7.6640625" style="12" customWidth="1"/>
    <col min="13319" max="13319" width="8.44140625" style="12" customWidth="1"/>
    <col min="13320" max="13320" width="17.33203125" style="12" customWidth="1"/>
    <col min="13321" max="13568" width="8.88671875" style="12"/>
    <col min="13569" max="13569" width="32.6640625" style="12" customWidth="1"/>
    <col min="13570" max="13570" width="7.6640625" style="12" customWidth="1"/>
    <col min="13571" max="13571" width="8" style="12" customWidth="1"/>
    <col min="13572" max="13572" width="8.109375" style="12" customWidth="1"/>
    <col min="13573" max="13573" width="9.44140625" style="12" customWidth="1"/>
    <col min="13574" max="13574" width="7.6640625" style="12" customWidth="1"/>
    <col min="13575" max="13575" width="8.44140625" style="12" customWidth="1"/>
    <col min="13576" max="13576" width="17.33203125" style="12" customWidth="1"/>
    <col min="13577" max="13824" width="8.88671875" style="12"/>
    <col min="13825" max="13825" width="32.6640625" style="12" customWidth="1"/>
    <col min="13826" max="13826" width="7.6640625" style="12" customWidth="1"/>
    <col min="13827" max="13827" width="8" style="12" customWidth="1"/>
    <col min="13828" max="13828" width="8.109375" style="12" customWidth="1"/>
    <col min="13829" max="13829" width="9.44140625" style="12" customWidth="1"/>
    <col min="13830" max="13830" width="7.6640625" style="12" customWidth="1"/>
    <col min="13831" max="13831" width="8.44140625" style="12" customWidth="1"/>
    <col min="13832" max="13832" width="17.33203125" style="12" customWidth="1"/>
    <col min="13833" max="14080" width="8.88671875" style="12"/>
    <col min="14081" max="14081" width="32.6640625" style="12" customWidth="1"/>
    <col min="14082" max="14082" width="7.6640625" style="12" customWidth="1"/>
    <col min="14083" max="14083" width="8" style="12" customWidth="1"/>
    <col min="14084" max="14084" width="8.109375" style="12" customWidth="1"/>
    <col min="14085" max="14085" width="9.44140625" style="12" customWidth="1"/>
    <col min="14086" max="14086" width="7.6640625" style="12" customWidth="1"/>
    <col min="14087" max="14087" width="8.44140625" style="12" customWidth="1"/>
    <col min="14088" max="14088" width="17.33203125" style="12" customWidth="1"/>
    <col min="14089" max="14336" width="8.88671875" style="12"/>
    <col min="14337" max="14337" width="32.6640625" style="12" customWidth="1"/>
    <col min="14338" max="14338" width="7.6640625" style="12" customWidth="1"/>
    <col min="14339" max="14339" width="8" style="12" customWidth="1"/>
    <col min="14340" max="14340" width="8.109375" style="12" customWidth="1"/>
    <col min="14341" max="14341" width="9.44140625" style="12" customWidth="1"/>
    <col min="14342" max="14342" width="7.6640625" style="12" customWidth="1"/>
    <col min="14343" max="14343" width="8.44140625" style="12" customWidth="1"/>
    <col min="14344" max="14344" width="17.33203125" style="12" customWidth="1"/>
    <col min="14345" max="14592" width="8.88671875" style="12"/>
    <col min="14593" max="14593" width="32.6640625" style="12" customWidth="1"/>
    <col min="14594" max="14594" width="7.6640625" style="12" customWidth="1"/>
    <col min="14595" max="14595" width="8" style="12" customWidth="1"/>
    <col min="14596" max="14596" width="8.109375" style="12" customWidth="1"/>
    <col min="14597" max="14597" width="9.44140625" style="12" customWidth="1"/>
    <col min="14598" max="14598" width="7.6640625" style="12" customWidth="1"/>
    <col min="14599" max="14599" width="8.44140625" style="12" customWidth="1"/>
    <col min="14600" max="14600" width="17.33203125" style="12" customWidth="1"/>
    <col min="14601" max="14848" width="8.88671875" style="12"/>
    <col min="14849" max="14849" width="32.6640625" style="12" customWidth="1"/>
    <col min="14850" max="14850" width="7.6640625" style="12" customWidth="1"/>
    <col min="14851" max="14851" width="8" style="12" customWidth="1"/>
    <col min="14852" max="14852" width="8.109375" style="12" customWidth="1"/>
    <col min="14853" max="14853" width="9.44140625" style="12" customWidth="1"/>
    <col min="14854" max="14854" width="7.6640625" style="12" customWidth="1"/>
    <col min="14855" max="14855" width="8.44140625" style="12" customWidth="1"/>
    <col min="14856" max="14856" width="17.33203125" style="12" customWidth="1"/>
    <col min="14857" max="15104" width="8.88671875" style="12"/>
    <col min="15105" max="15105" width="32.6640625" style="12" customWidth="1"/>
    <col min="15106" max="15106" width="7.6640625" style="12" customWidth="1"/>
    <col min="15107" max="15107" width="8" style="12" customWidth="1"/>
    <col min="15108" max="15108" width="8.109375" style="12" customWidth="1"/>
    <col min="15109" max="15109" width="9.44140625" style="12" customWidth="1"/>
    <col min="15110" max="15110" width="7.6640625" style="12" customWidth="1"/>
    <col min="15111" max="15111" width="8.44140625" style="12" customWidth="1"/>
    <col min="15112" max="15112" width="17.33203125" style="12" customWidth="1"/>
    <col min="15113" max="15360" width="8.88671875" style="12"/>
    <col min="15361" max="15361" width="32.6640625" style="12" customWidth="1"/>
    <col min="15362" max="15362" width="7.6640625" style="12" customWidth="1"/>
    <col min="15363" max="15363" width="8" style="12" customWidth="1"/>
    <col min="15364" max="15364" width="8.109375" style="12" customWidth="1"/>
    <col min="15365" max="15365" width="9.44140625" style="12" customWidth="1"/>
    <col min="15366" max="15366" width="7.6640625" style="12" customWidth="1"/>
    <col min="15367" max="15367" width="8.44140625" style="12" customWidth="1"/>
    <col min="15368" max="15368" width="17.33203125" style="12" customWidth="1"/>
    <col min="15369" max="15616" width="8.88671875" style="12"/>
    <col min="15617" max="15617" width="32.6640625" style="12" customWidth="1"/>
    <col min="15618" max="15618" width="7.6640625" style="12" customWidth="1"/>
    <col min="15619" max="15619" width="8" style="12" customWidth="1"/>
    <col min="15620" max="15620" width="8.109375" style="12" customWidth="1"/>
    <col min="15621" max="15621" width="9.44140625" style="12" customWidth="1"/>
    <col min="15622" max="15622" width="7.6640625" style="12" customWidth="1"/>
    <col min="15623" max="15623" width="8.44140625" style="12" customWidth="1"/>
    <col min="15624" max="15624" width="17.33203125" style="12" customWidth="1"/>
    <col min="15625" max="15872" width="8.88671875" style="12"/>
    <col min="15873" max="15873" width="32.6640625" style="12" customWidth="1"/>
    <col min="15874" max="15874" width="7.6640625" style="12" customWidth="1"/>
    <col min="15875" max="15875" width="8" style="12" customWidth="1"/>
    <col min="15876" max="15876" width="8.109375" style="12" customWidth="1"/>
    <col min="15877" max="15877" width="9.44140625" style="12" customWidth="1"/>
    <col min="15878" max="15878" width="7.6640625" style="12" customWidth="1"/>
    <col min="15879" max="15879" width="8.44140625" style="12" customWidth="1"/>
    <col min="15880" max="15880" width="17.33203125" style="12" customWidth="1"/>
    <col min="15881" max="16128" width="8.88671875" style="12"/>
    <col min="16129" max="16129" width="32.6640625" style="12" customWidth="1"/>
    <col min="16130" max="16130" width="7.6640625" style="12" customWidth="1"/>
    <col min="16131" max="16131" width="8" style="12" customWidth="1"/>
    <col min="16132" max="16132" width="8.109375" style="12" customWidth="1"/>
    <col min="16133" max="16133" width="9.44140625" style="12" customWidth="1"/>
    <col min="16134" max="16134" width="7.6640625" style="12" customWidth="1"/>
    <col min="16135" max="16135" width="8.44140625" style="12" customWidth="1"/>
    <col min="16136" max="16136" width="17.33203125" style="12" customWidth="1"/>
    <col min="16137" max="16384" width="8.88671875" style="12"/>
  </cols>
  <sheetData>
    <row r="1" spans="1:8" x14ac:dyDescent="0.2">
      <c r="A1" s="46" t="s">
        <v>0</v>
      </c>
      <c r="B1" s="47"/>
      <c r="C1" s="47"/>
      <c r="D1" s="47"/>
      <c r="E1" s="47"/>
      <c r="F1" s="47"/>
      <c r="G1" s="47"/>
      <c r="H1" s="48"/>
    </row>
    <row r="2" spans="1:8" x14ac:dyDescent="0.2">
      <c r="A2" s="49" t="s">
        <v>1</v>
      </c>
      <c r="B2" s="50"/>
      <c r="C2" s="50"/>
      <c r="D2" s="50"/>
      <c r="E2" s="50"/>
      <c r="F2" s="50"/>
      <c r="G2" s="50"/>
      <c r="H2" s="51"/>
    </row>
    <row r="3" spans="1:8" ht="8.25" customHeight="1" x14ac:dyDescent="0.2">
      <c r="A3" s="43" t="s">
        <v>2</v>
      </c>
      <c r="B3" s="52" t="s">
        <v>3</v>
      </c>
      <c r="C3" s="53"/>
      <c r="D3" s="53"/>
      <c r="E3" s="53"/>
      <c r="F3" s="54"/>
      <c r="G3" s="43" t="s">
        <v>4</v>
      </c>
      <c r="H3" s="43" t="s">
        <v>5</v>
      </c>
    </row>
    <row r="4" spans="1:8" ht="15" customHeight="1" x14ac:dyDescent="0.2">
      <c r="A4" s="55"/>
      <c r="B4" s="56" t="s">
        <v>6</v>
      </c>
      <c r="C4" s="57" t="s">
        <v>7</v>
      </c>
      <c r="D4" s="57" t="s">
        <v>8</v>
      </c>
      <c r="E4" s="57" t="s">
        <v>9</v>
      </c>
      <c r="F4" s="57" t="s">
        <v>10</v>
      </c>
      <c r="G4" s="55"/>
      <c r="H4" s="55"/>
    </row>
    <row r="5" spans="1:8" x14ac:dyDescent="0.2">
      <c r="A5" s="1" t="s">
        <v>11</v>
      </c>
      <c r="B5" s="1"/>
      <c r="C5" s="43"/>
      <c r="D5" s="43"/>
      <c r="E5" s="43"/>
      <c r="F5" s="43"/>
      <c r="G5" s="1"/>
      <c r="H5" s="1"/>
    </row>
    <row r="6" spans="1:8" ht="11.4" customHeight="1" x14ac:dyDescent="0.2">
      <c r="A6" s="58" t="s">
        <v>12</v>
      </c>
      <c r="B6" s="59">
        <v>205</v>
      </c>
      <c r="C6" s="60">
        <v>4.57</v>
      </c>
      <c r="D6" s="60">
        <v>5.6</v>
      </c>
      <c r="E6" s="60">
        <v>32.619999999999997</v>
      </c>
      <c r="F6" s="60">
        <v>197.26</v>
      </c>
      <c r="G6" s="61" t="s">
        <v>13</v>
      </c>
      <c r="H6" s="9" t="s">
        <v>14</v>
      </c>
    </row>
    <row r="7" spans="1:8" ht="11.4" customHeight="1" x14ac:dyDescent="0.2">
      <c r="A7" s="62" t="s">
        <v>15</v>
      </c>
      <c r="B7" s="63">
        <v>30</v>
      </c>
      <c r="C7" s="8">
        <v>6.96</v>
      </c>
      <c r="D7" s="8">
        <v>8.85</v>
      </c>
      <c r="E7" s="8">
        <v>0</v>
      </c>
      <c r="F7" s="8">
        <v>108</v>
      </c>
      <c r="G7" s="61" t="s">
        <v>16</v>
      </c>
      <c r="H7" s="6" t="s">
        <v>17</v>
      </c>
    </row>
    <row r="8" spans="1:8" x14ac:dyDescent="0.2">
      <c r="A8" s="64" t="s">
        <v>18</v>
      </c>
      <c r="B8" s="65">
        <v>30</v>
      </c>
      <c r="C8" s="28">
        <f>4.75/50*30</f>
        <v>2.85</v>
      </c>
      <c r="D8" s="28">
        <f>1.5/50*30</f>
        <v>0.89999999999999991</v>
      </c>
      <c r="E8" s="28">
        <f>26/50*30</f>
        <v>15.600000000000001</v>
      </c>
      <c r="F8" s="28">
        <f>132.5/50*30</f>
        <v>79.5</v>
      </c>
      <c r="G8" s="66" t="s">
        <v>19</v>
      </c>
      <c r="H8" s="9" t="s">
        <v>20</v>
      </c>
    </row>
    <row r="9" spans="1:8" ht="12.75" customHeight="1" x14ac:dyDescent="0.2">
      <c r="A9" s="11" t="s">
        <v>21</v>
      </c>
      <c r="B9" s="67">
        <v>215</v>
      </c>
      <c r="C9" s="68">
        <v>7.0000000000000007E-2</v>
      </c>
      <c r="D9" s="68">
        <v>0.02</v>
      </c>
      <c r="E9" s="68">
        <v>15</v>
      </c>
      <c r="F9" s="68">
        <v>60</v>
      </c>
      <c r="G9" s="69" t="s">
        <v>22</v>
      </c>
      <c r="H9" s="70" t="s">
        <v>23</v>
      </c>
    </row>
    <row r="10" spans="1:8" s="73" customFormat="1" ht="10.95" customHeight="1" x14ac:dyDescent="0.3">
      <c r="A10" s="14" t="s">
        <v>24</v>
      </c>
      <c r="B10" s="63">
        <v>200</v>
      </c>
      <c r="C10" s="71">
        <v>0.6</v>
      </c>
      <c r="D10" s="71">
        <v>0.4</v>
      </c>
      <c r="E10" s="71">
        <v>20.2</v>
      </c>
      <c r="F10" s="71">
        <v>92</v>
      </c>
      <c r="G10" s="69"/>
      <c r="H10" s="72"/>
    </row>
    <row r="11" spans="1:8" ht="11.4" customHeight="1" x14ac:dyDescent="0.2">
      <c r="A11" s="16" t="s">
        <v>25</v>
      </c>
      <c r="B11" s="74">
        <f>SUM(B6:B10)</f>
        <v>680</v>
      </c>
      <c r="C11" s="17">
        <f>SUM(C6:C10)</f>
        <v>15.05</v>
      </c>
      <c r="D11" s="17">
        <f>SUM(D6:D10)</f>
        <v>15.77</v>
      </c>
      <c r="E11" s="17">
        <f>SUM(E6:E10)</f>
        <v>83.42</v>
      </c>
      <c r="F11" s="17">
        <f>SUM(F6:F10)</f>
        <v>536.76</v>
      </c>
      <c r="G11" s="4"/>
      <c r="H11" s="6"/>
    </row>
    <row r="12" spans="1:8" x14ac:dyDescent="0.2">
      <c r="A12" s="49" t="s">
        <v>211</v>
      </c>
      <c r="B12" s="75"/>
      <c r="C12" s="75"/>
      <c r="D12" s="75"/>
      <c r="E12" s="75"/>
      <c r="F12" s="75"/>
      <c r="G12" s="50"/>
      <c r="H12" s="51"/>
    </row>
    <row r="13" spans="1:8" ht="13.5" customHeight="1" x14ac:dyDescent="0.2">
      <c r="A13" s="6" t="s">
        <v>27</v>
      </c>
      <c r="B13" s="63">
        <v>200</v>
      </c>
      <c r="C13" s="8">
        <v>1.8</v>
      </c>
      <c r="D13" s="8">
        <v>5.3</v>
      </c>
      <c r="E13" s="8">
        <v>10.9</v>
      </c>
      <c r="F13" s="8">
        <v>100.5</v>
      </c>
      <c r="G13" s="76" t="s">
        <v>28</v>
      </c>
      <c r="H13" s="9" t="s">
        <v>29</v>
      </c>
    </row>
    <row r="14" spans="1:8" ht="12.75" customHeight="1" x14ac:dyDescent="0.2">
      <c r="A14" s="11" t="s">
        <v>21</v>
      </c>
      <c r="B14" s="67">
        <v>215</v>
      </c>
      <c r="C14" s="68">
        <v>7.0000000000000007E-2</v>
      </c>
      <c r="D14" s="68">
        <v>0.02</v>
      </c>
      <c r="E14" s="68">
        <v>15</v>
      </c>
      <c r="F14" s="68">
        <v>60</v>
      </c>
      <c r="G14" s="69" t="s">
        <v>22</v>
      </c>
      <c r="H14" s="70" t="s">
        <v>23</v>
      </c>
    </row>
    <row r="15" spans="1:8" x14ac:dyDescent="0.2">
      <c r="A15" s="14" t="s">
        <v>45</v>
      </c>
      <c r="B15" s="77">
        <v>20</v>
      </c>
      <c r="C15" s="8">
        <v>1.3</v>
      </c>
      <c r="D15" s="8">
        <v>0.2</v>
      </c>
      <c r="E15" s="8">
        <v>8.6</v>
      </c>
      <c r="F15" s="8">
        <v>43</v>
      </c>
      <c r="G15" s="41">
        <v>11</v>
      </c>
      <c r="H15" s="11" t="s">
        <v>47</v>
      </c>
    </row>
    <row r="16" spans="1:8" x14ac:dyDescent="0.2">
      <c r="A16" s="16" t="s">
        <v>25</v>
      </c>
      <c r="B16" s="74">
        <f>SUM(B13:B15)</f>
        <v>435</v>
      </c>
      <c r="C16" s="78">
        <f>SUM(C13:C15)</f>
        <v>3.17</v>
      </c>
      <c r="D16" s="78">
        <f>SUM(D13:D15)</f>
        <v>5.52</v>
      </c>
      <c r="E16" s="78">
        <f>SUM(E13:E15)</f>
        <v>34.5</v>
      </c>
      <c r="F16" s="78">
        <f>SUM(F13:F15)</f>
        <v>203.5</v>
      </c>
      <c r="G16" s="4"/>
      <c r="H16" s="6"/>
    </row>
    <row r="17" spans="1:13" x14ac:dyDescent="0.2">
      <c r="A17" s="16" t="s">
        <v>184</v>
      </c>
      <c r="B17" s="74">
        <f>SUM(B11,B16)</f>
        <v>1115</v>
      </c>
      <c r="C17" s="5">
        <f>SUM(C11,C16)</f>
        <v>18.22</v>
      </c>
      <c r="D17" s="5">
        <f>SUM(D11,D16)</f>
        <v>21.29</v>
      </c>
      <c r="E17" s="5">
        <f>SUM(E11,E16)</f>
        <v>117.92</v>
      </c>
      <c r="F17" s="5">
        <f>SUM(F11,F16)</f>
        <v>740.26</v>
      </c>
      <c r="G17" s="4"/>
      <c r="H17" s="6"/>
    </row>
    <row r="18" spans="1:13" x14ac:dyDescent="0.2">
      <c r="A18" s="79" t="s">
        <v>50</v>
      </c>
      <c r="B18" s="50"/>
      <c r="C18" s="50"/>
      <c r="D18" s="50"/>
      <c r="E18" s="50"/>
      <c r="F18" s="50"/>
      <c r="G18" s="75"/>
      <c r="H18" s="80"/>
    </row>
    <row r="19" spans="1:13" ht="8.25" customHeight="1" x14ac:dyDescent="0.2">
      <c r="A19" s="43" t="s">
        <v>2</v>
      </c>
      <c r="B19" s="52" t="s">
        <v>3</v>
      </c>
      <c r="C19" s="53"/>
      <c r="D19" s="53"/>
      <c r="E19" s="53"/>
      <c r="F19" s="53"/>
      <c r="G19" s="43" t="s">
        <v>4</v>
      </c>
      <c r="H19" s="43" t="s">
        <v>5</v>
      </c>
    </row>
    <row r="20" spans="1:13" ht="12.75" customHeight="1" x14ac:dyDescent="0.2">
      <c r="A20" s="55"/>
      <c r="B20" s="56" t="s">
        <v>6</v>
      </c>
      <c r="C20" s="57" t="s">
        <v>7</v>
      </c>
      <c r="D20" s="57" t="s">
        <v>8</v>
      </c>
      <c r="E20" s="57" t="s">
        <v>9</v>
      </c>
      <c r="F20" s="57" t="s">
        <v>10</v>
      </c>
      <c r="G20" s="55"/>
      <c r="H20" s="55"/>
      <c r="M20" s="12" t="s">
        <v>212</v>
      </c>
    </row>
    <row r="21" spans="1:13" x14ac:dyDescent="0.2">
      <c r="A21" s="1" t="s">
        <v>11</v>
      </c>
      <c r="B21" s="1"/>
      <c r="C21" s="1"/>
      <c r="D21" s="1"/>
      <c r="E21" s="1"/>
      <c r="F21" s="1"/>
      <c r="G21" s="1"/>
      <c r="H21" s="1"/>
    </row>
    <row r="22" spans="1:13" x14ac:dyDescent="0.2">
      <c r="A22" s="6" t="s">
        <v>51</v>
      </c>
      <c r="B22" s="63">
        <v>150</v>
      </c>
      <c r="C22" s="8">
        <v>15.42</v>
      </c>
      <c r="D22" s="8">
        <v>13.62</v>
      </c>
      <c r="E22" s="8">
        <v>42.28</v>
      </c>
      <c r="F22" s="8">
        <v>361.12</v>
      </c>
      <c r="G22" s="66" t="s">
        <v>52</v>
      </c>
      <c r="H22" s="9" t="s">
        <v>53</v>
      </c>
    </row>
    <row r="23" spans="1:13" x14ac:dyDescent="0.2">
      <c r="A23" s="64" t="s">
        <v>18</v>
      </c>
      <c r="B23" s="65">
        <v>40</v>
      </c>
      <c r="C23" s="28">
        <f>4.75/50*40</f>
        <v>3.8</v>
      </c>
      <c r="D23" s="28">
        <f>1.5/50*40</f>
        <v>1.2</v>
      </c>
      <c r="E23" s="28">
        <f>26/50*40</f>
        <v>20.8</v>
      </c>
      <c r="F23" s="28">
        <f>132.5/40*30</f>
        <v>99.375</v>
      </c>
      <c r="G23" s="66" t="s">
        <v>19</v>
      </c>
      <c r="H23" s="9" t="s">
        <v>20</v>
      </c>
    </row>
    <row r="24" spans="1:13" x14ac:dyDescent="0.2">
      <c r="A24" s="6" t="s">
        <v>54</v>
      </c>
      <c r="B24" s="63">
        <v>100</v>
      </c>
      <c r="C24" s="28">
        <v>0.4</v>
      </c>
      <c r="D24" s="28">
        <v>0.4</v>
      </c>
      <c r="E24" s="28">
        <f>19.6/2</f>
        <v>9.8000000000000007</v>
      </c>
      <c r="F24" s="28">
        <f>94/2</f>
        <v>47</v>
      </c>
      <c r="G24" s="66" t="s">
        <v>55</v>
      </c>
      <c r="H24" s="6" t="s">
        <v>56</v>
      </c>
    </row>
    <row r="25" spans="1:13" x14ac:dyDescent="0.2">
      <c r="A25" s="20" t="s">
        <v>57</v>
      </c>
      <c r="B25" s="77">
        <v>222</v>
      </c>
      <c r="C25" s="13">
        <v>0.13</v>
      </c>
      <c r="D25" s="13">
        <v>0.02</v>
      </c>
      <c r="E25" s="13">
        <v>15.2</v>
      </c>
      <c r="F25" s="13">
        <v>62</v>
      </c>
      <c r="G25" s="69" t="s">
        <v>58</v>
      </c>
      <c r="H25" s="81" t="s">
        <v>59</v>
      </c>
    </row>
    <row r="26" spans="1:13" x14ac:dyDescent="0.2">
      <c r="A26" s="16" t="s">
        <v>25</v>
      </c>
      <c r="B26" s="74">
        <f>SUM(B22:B25)</f>
        <v>512</v>
      </c>
      <c r="C26" s="17">
        <f>SUM(C22:C25)</f>
        <v>19.749999999999996</v>
      </c>
      <c r="D26" s="17">
        <f>SUM(D22:D25)</f>
        <v>15.239999999999998</v>
      </c>
      <c r="E26" s="17">
        <f>SUM(E22:E25)</f>
        <v>88.08</v>
      </c>
      <c r="F26" s="17">
        <f>SUM(F22:F25)</f>
        <v>569.495</v>
      </c>
      <c r="G26" s="4"/>
      <c r="H26" s="6"/>
    </row>
    <row r="27" spans="1:13" x14ac:dyDescent="0.2">
      <c r="A27" s="49" t="s">
        <v>211</v>
      </c>
      <c r="B27" s="75"/>
      <c r="C27" s="75"/>
      <c r="D27" s="75"/>
      <c r="E27" s="75"/>
      <c r="F27" s="75"/>
      <c r="G27" s="50"/>
      <c r="H27" s="51"/>
    </row>
    <row r="28" spans="1:13" s="83" customFormat="1" ht="12.75" customHeight="1" x14ac:dyDescent="0.3">
      <c r="A28" s="6" t="s">
        <v>60</v>
      </c>
      <c r="B28" s="59">
        <v>200</v>
      </c>
      <c r="C28" s="8">
        <v>4.4000000000000004</v>
      </c>
      <c r="D28" s="8">
        <v>4.2</v>
      </c>
      <c r="E28" s="8">
        <v>13.2</v>
      </c>
      <c r="F28" s="8">
        <v>118.6</v>
      </c>
      <c r="G28" s="82" t="s">
        <v>61</v>
      </c>
      <c r="H28" s="6" t="s">
        <v>213</v>
      </c>
    </row>
    <row r="29" spans="1:13" ht="12.75" customHeight="1" x14ac:dyDescent="0.2">
      <c r="A29" s="11" t="s">
        <v>21</v>
      </c>
      <c r="B29" s="67">
        <v>215</v>
      </c>
      <c r="C29" s="68">
        <v>7.0000000000000007E-2</v>
      </c>
      <c r="D29" s="68">
        <v>0.02</v>
      </c>
      <c r="E29" s="68">
        <v>15</v>
      </c>
      <c r="F29" s="68">
        <v>60</v>
      </c>
      <c r="G29" s="69" t="s">
        <v>22</v>
      </c>
      <c r="H29" s="70" t="s">
        <v>23</v>
      </c>
    </row>
    <row r="30" spans="1:13" x14ac:dyDescent="0.2">
      <c r="A30" s="14" t="s">
        <v>45</v>
      </c>
      <c r="B30" s="77">
        <v>20</v>
      </c>
      <c r="C30" s="8">
        <v>1.3</v>
      </c>
      <c r="D30" s="8">
        <v>0.2</v>
      </c>
      <c r="E30" s="8">
        <v>8.6</v>
      </c>
      <c r="F30" s="8">
        <v>43</v>
      </c>
      <c r="G30" s="41">
        <v>11</v>
      </c>
      <c r="H30" s="11" t="s">
        <v>47</v>
      </c>
    </row>
    <row r="31" spans="1:13" x14ac:dyDescent="0.2">
      <c r="A31" s="16" t="s">
        <v>25</v>
      </c>
      <c r="B31" s="74">
        <f>SUM(B28:B30)</f>
        <v>435</v>
      </c>
      <c r="C31" s="17">
        <f>SUM(C28:C30)</f>
        <v>5.7700000000000005</v>
      </c>
      <c r="D31" s="17">
        <f>SUM(D28:D30)</f>
        <v>4.42</v>
      </c>
      <c r="E31" s="17">
        <f>SUM(E28:E30)</f>
        <v>36.799999999999997</v>
      </c>
      <c r="F31" s="17">
        <f>SUM(F28:F30)</f>
        <v>221.6</v>
      </c>
      <c r="G31" s="4"/>
      <c r="H31" s="6"/>
    </row>
    <row r="32" spans="1:13" x14ac:dyDescent="0.2">
      <c r="A32" s="16" t="s">
        <v>184</v>
      </c>
      <c r="B32" s="74">
        <f>SUM(B26,B31)</f>
        <v>947</v>
      </c>
      <c r="C32" s="5">
        <f>SUM(C26,C31)</f>
        <v>25.519999999999996</v>
      </c>
      <c r="D32" s="5">
        <f>SUM(D26,D31)</f>
        <v>19.659999999999997</v>
      </c>
      <c r="E32" s="5">
        <f>SUM(E26,E31)</f>
        <v>124.88</v>
      </c>
      <c r="F32" s="5">
        <f>SUM(F26,F31)</f>
        <v>791.09500000000003</v>
      </c>
      <c r="G32" s="4"/>
      <c r="H32" s="6"/>
    </row>
    <row r="33" spans="1:8" x14ac:dyDescent="0.2">
      <c r="A33" s="49" t="s">
        <v>72</v>
      </c>
      <c r="B33" s="50"/>
      <c r="C33" s="50"/>
      <c r="D33" s="50"/>
      <c r="E33" s="50"/>
      <c r="F33" s="50"/>
      <c r="G33" s="50"/>
      <c r="H33" s="51"/>
    </row>
    <row r="34" spans="1:8" ht="9.75" customHeight="1" x14ac:dyDescent="0.2">
      <c r="A34" s="43" t="s">
        <v>2</v>
      </c>
      <c r="B34" s="52" t="s">
        <v>3</v>
      </c>
      <c r="C34" s="53"/>
      <c r="D34" s="53"/>
      <c r="E34" s="53"/>
      <c r="F34" s="53"/>
      <c r="G34" s="43" t="s">
        <v>4</v>
      </c>
      <c r="H34" s="43" t="s">
        <v>5</v>
      </c>
    </row>
    <row r="35" spans="1:8" ht="15.75" customHeight="1" x14ac:dyDescent="0.2">
      <c r="A35" s="55"/>
      <c r="B35" s="56" t="s">
        <v>6</v>
      </c>
      <c r="C35" s="57" t="s">
        <v>7</v>
      </c>
      <c r="D35" s="57" t="s">
        <v>8</v>
      </c>
      <c r="E35" s="57" t="s">
        <v>9</v>
      </c>
      <c r="F35" s="57" t="s">
        <v>10</v>
      </c>
      <c r="G35" s="55"/>
      <c r="H35" s="55"/>
    </row>
    <row r="36" spans="1:8" x14ac:dyDescent="0.2">
      <c r="A36" s="1" t="s">
        <v>11</v>
      </c>
      <c r="B36" s="1"/>
      <c r="C36" s="43"/>
      <c r="D36" s="43"/>
      <c r="E36" s="43"/>
      <c r="F36" s="43"/>
      <c r="G36" s="1"/>
      <c r="H36" s="1"/>
    </row>
    <row r="37" spans="1:8" x14ac:dyDescent="0.2">
      <c r="A37" s="11" t="s">
        <v>73</v>
      </c>
      <c r="B37" s="63">
        <v>90</v>
      </c>
      <c r="C37" s="8">
        <v>11.71</v>
      </c>
      <c r="D37" s="8">
        <v>15.73</v>
      </c>
      <c r="E37" s="8">
        <v>12.03</v>
      </c>
      <c r="F37" s="8">
        <v>238.5</v>
      </c>
      <c r="G37" s="66" t="s">
        <v>74</v>
      </c>
      <c r="H37" s="9" t="s">
        <v>75</v>
      </c>
    </row>
    <row r="38" spans="1:8" x14ac:dyDescent="0.2">
      <c r="A38" s="11" t="s">
        <v>36</v>
      </c>
      <c r="B38" s="84">
        <v>150</v>
      </c>
      <c r="C38" s="68">
        <v>3.06</v>
      </c>
      <c r="D38" s="68">
        <v>4.8</v>
      </c>
      <c r="E38" s="68">
        <v>20.440000000000001</v>
      </c>
      <c r="F38" s="68">
        <v>137.25</v>
      </c>
      <c r="G38" s="26" t="s">
        <v>37</v>
      </c>
      <c r="H38" s="11" t="s">
        <v>38</v>
      </c>
    </row>
    <row r="39" spans="1:8" ht="20.399999999999999" x14ac:dyDescent="0.2">
      <c r="A39" s="85" t="s">
        <v>76</v>
      </c>
      <c r="B39" s="59">
        <v>60</v>
      </c>
      <c r="C39" s="8">
        <v>0.66</v>
      </c>
      <c r="D39" s="8">
        <v>0.12</v>
      </c>
      <c r="E39" s="8">
        <v>2.2799999999999998</v>
      </c>
      <c r="F39" s="8">
        <v>13.2</v>
      </c>
      <c r="G39" s="86" t="s">
        <v>77</v>
      </c>
      <c r="H39" s="11" t="s">
        <v>78</v>
      </c>
    </row>
    <row r="40" spans="1:8" x14ac:dyDescent="0.2">
      <c r="A40" s="14" t="s">
        <v>79</v>
      </c>
      <c r="B40" s="63">
        <v>40</v>
      </c>
      <c r="C40" s="28">
        <v>3.2</v>
      </c>
      <c r="D40" s="28">
        <v>0.4</v>
      </c>
      <c r="E40" s="28">
        <v>20.399999999999999</v>
      </c>
      <c r="F40" s="28">
        <v>100</v>
      </c>
      <c r="G40" s="82" t="s">
        <v>46</v>
      </c>
      <c r="H40" s="11" t="s">
        <v>49</v>
      </c>
    </row>
    <row r="41" spans="1:8" x14ac:dyDescent="0.2">
      <c r="A41" s="11" t="s">
        <v>21</v>
      </c>
      <c r="B41" s="67">
        <v>215</v>
      </c>
      <c r="C41" s="68">
        <v>7.0000000000000007E-2</v>
      </c>
      <c r="D41" s="68">
        <v>0.02</v>
      </c>
      <c r="E41" s="68">
        <v>15</v>
      </c>
      <c r="F41" s="68">
        <v>60</v>
      </c>
      <c r="G41" s="69" t="s">
        <v>22</v>
      </c>
      <c r="H41" s="70" t="s">
        <v>23</v>
      </c>
    </row>
    <row r="42" spans="1:8" x14ac:dyDescent="0.2">
      <c r="A42" s="16" t="s">
        <v>25</v>
      </c>
      <c r="B42" s="74">
        <f>SUM(B37:B41)</f>
        <v>555</v>
      </c>
      <c r="C42" s="17">
        <f>SUM(C37:C41)</f>
        <v>18.700000000000003</v>
      </c>
      <c r="D42" s="17">
        <f>SUM(D37:D41)</f>
        <v>21.07</v>
      </c>
      <c r="E42" s="17">
        <f>SUM(E37:E41)</f>
        <v>70.150000000000006</v>
      </c>
      <c r="F42" s="17">
        <f>SUM(F37:F41)</f>
        <v>548.95000000000005</v>
      </c>
      <c r="G42" s="4"/>
      <c r="H42" s="6"/>
    </row>
    <row r="43" spans="1:8" x14ac:dyDescent="0.2">
      <c r="A43" s="49" t="s">
        <v>211</v>
      </c>
      <c r="B43" s="75"/>
      <c r="C43" s="75"/>
      <c r="D43" s="75"/>
      <c r="E43" s="75"/>
      <c r="F43" s="75"/>
      <c r="G43" s="50"/>
      <c r="H43" s="51"/>
    </row>
    <row r="44" spans="1:8" ht="12.75" customHeight="1" x14ac:dyDescent="0.2">
      <c r="A44" s="6" t="s">
        <v>80</v>
      </c>
      <c r="B44" s="77">
        <v>200</v>
      </c>
      <c r="C44" s="8">
        <v>1.38</v>
      </c>
      <c r="D44" s="8">
        <v>5.2</v>
      </c>
      <c r="E44" s="8">
        <v>8.92</v>
      </c>
      <c r="F44" s="8">
        <v>88.2</v>
      </c>
      <c r="G44" s="76" t="s">
        <v>81</v>
      </c>
      <c r="H44" s="20" t="s">
        <v>82</v>
      </c>
    </row>
    <row r="45" spans="1:8" ht="12.75" customHeight="1" x14ac:dyDescent="0.2">
      <c r="A45" s="11" t="s">
        <v>21</v>
      </c>
      <c r="B45" s="84">
        <v>215</v>
      </c>
      <c r="C45" s="13">
        <v>7.0000000000000007E-2</v>
      </c>
      <c r="D45" s="13">
        <v>0.02</v>
      </c>
      <c r="E45" s="13">
        <v>15</v>
      </c>
      <c r="F45" s="13">
        <v>60</v>
      </c>
      <c r="G45" s="82" t="s">
        <v>22</v>
      </c>
      <c r="H45" s="6" t="s">
        <v>23</v>
      </c>
    </row>
    <row r="46" spans="1:8" x14ac:dyDescent="0.2">
      <c r="A46" s="14" t="s">
        <v>45</v>
      </c>
      <c r="B46" s="77">
        <v>20</v>
      </c>
      <c r="C46" s="8">
        <v>1.3</v>
      </c>
      <c r="D46" s="8">
        <v>0.2</v>
      </c>
      <c r="E46" s="8">
        <v>8.6</v>
      </c>
      <c r="F46" s="8">
        <v>43</v>
      </c>
      <c r="G46" s="41">
        <v>11</v>
      </c>
      <c r="H46" s="11" t="s">
        <v>47</v>
      </c>
    </row>
    <row r="47" spans="1:8" x14ac:dyDescent="0.2">
      <c r="A47" s="16" t="s">
        <v>25</v>
      </c>
      <c r="B47" s="74">
        <f>SUM(B44:B46)</f>
        <v>435</v>
      </c>
      <c r="C47" s="17">
        <f>SUM(C44:C46)</f>
        <v>2.75</v>
      </c>
      <c r="D47" s="17">
        <f>SUM(D44:D46)</f>
        <v>5.42</v>
      </c>
      <c r="E47" s="17">
        <f>SUM(E44:E46)</f>
        <v>32.520000000000003</v>
      </c>
      <c r="F47" s="17">
        <f>SUM(F44:F46)</f>
        <v>191.2</v>
      </c>
      <c r="G47" s="4"/>
      <c r="H47" s="6"/>
    </row>
    <row r="48" spans="1:8" x14ac:dyDescent="0.2">
      <c r="A48" s="16" t="s">
        <v>184</v>
      </c>
      <c r="B48" s="74">
        <f>SUM(B42,B47)</f>
        <v>990</v>
      </c>
      <c r="C48" s="5">
        <f>SUM(C42,C47)</f>
        <v>21.450000000000003</v>
      </c>
      <c r="D48" s="5">
        <f>SUM(D42,D47)</f>
        <v>26.490000000000002</v>
      </c>
      <c r="E48" s="5">
        <f>SUM(E42,E47)</f>
        <v>102.67000000000002</v>
      </c>
      <c r="F48" s="5">
        <f>SUM(F42,F47)</f>
        <v>740.15000000000009</v>
      </c>
      <c r="G48" s="4"/>
      <c r="H48" s="6"/>
    </row>
    <row r="49" spans="1:8" x14ac:dyDescent="0.2">
      <c r="A49" s="79" t="s">
        <v>92</v>
      </c>
      <c r="B49" s="50"/>
      <c r="C49" s="50"/>
      <c r="D49" s="50"/>
      <c r="E49" s="50"/>
      <c r="F49" s="50"/>
      <c r="G49" s="75"/>
      <c r="H49" s="80"/>
    </row>
    <row r="50" spans="1:8" ht="9" customHeight="1" x14ac:dyDescent="0.2">
      <c r="A50" s="43" t="s">
        <v>2</v>
      </c>
      <c r="B50" s="52" t="s">
        <v>3</v>
      </c>
      <c r="C50" s="53"/>
      <c r="D50" s="53"/>
      <c r="E50" s="53"/>
      <c r="F50" s="53"/>
      <c r="G50" s="43" t="s">
        <v>4</v>
      </c>
      <c r="H50" s="43" t="s">
        <v>5</v>
      </c>
    </row>
    <row r="51" spans="1:8" ht="12.75" customHeight="1" x14ac:dyDescent="0.2">
      <c r="A51" s="55"/>
      <c r="B51" s="56" t="s">
        <v>6</v>
      </c>
      <c r="C51" s="57" t="s">
        <v>7</v>
      </c>
      <c r="D51" s="57" t="s">
        <v>8</v>
      </c>
      <c r="E51" s="57" t="s">
        <v>9</v>
      </c>
      <c r="F51" s="57" t="s">
        <v>10</v>
      </c>
      <c r="G51" s="55"/>
      <c r="H51" s="55"/>
    </row>
    <row r="52" spans="1:8" x14ac:dyDescent="0.2">
      <c r="A52" s="1" t="s">
        <v>11</v>
      </c>
      <c r="B52" s="1"/>
      <c r="C52" s="43"/>
      <c r="D52" s="43"/>
      <c r="E52" s="43"/>
      <c r="F52" s="43"/>
      <c r="G52" s="1"/>
      <c r="H52" s="1"/>
    </row>
    <row r="53" spans="1:8" x14ac:dyDescent="0.2">
      <c r="A53" s="6" t="s">
        <v>93</v>
      </c>
      <c r="B53" s="59">
        <v>220</v>
      </c>
      <c r="C53" s="60">
        <v>14.88</v>
      </c>
      <c r="D53" s="60">
        <v>17.510000000000002</v>
      </c>
      <c r="E53" s="60">
        <v>37.520000000000003</v>
      </c>
      <c r="F53" s="60">
        <v>367.84</v>
      </c>
      <c r="G53" s="87" t="s">
        <v>192</v>
      </c>
      <c r="H53" s="62" t="s">
        <v>95</v>
      </c>
    </row>
    <row r="54" spans="1:8" s="83" customFormat="1" x14ac:dyDescent="0.3">
      <c r="A54" s="20" t="s">
        <v>96</v>
      </c>
      <c r="B54" s="63">
        <v>60</v>
      </c>
      <c r="C54" s="8">
        <f>12.03*0.6</f>
        <v>7.2179999999999991</v>
      </c>
      <c r="D54" s="8">
        <v>7.4</v>
      </c>
      <c r="E54" s="8">
        <f>27.3*0.6</f>
        <v>16.38</v>
      </c>
      <c r="F54" s="8">
        <f>266.3*0.6</f>
        <v>159.78</v>
      </c>
      <c r="G54" s="66">
        <v>430</v>
      </c>
      <c r="H54" s="20" t="s">
        <v>97</v>
      </c>
    </row>
    <row r="55" spans="1:8" x14ac:dyDescent="0.2">
      <c r="A55" s="20" t="s">
        <v>57</v>
      </c>
      <c r="B55" s="77">
        <v>222</v>
      </c>
      <c r="C55" s="13">
        <v>0.13</v>
      </c>
      <c r="D55" s="13">
        <v>0.02</v>
      </c>
      <c r="E55" s="13">
        <v>15.2</v>
      </c>
      <c r="F55" s="13">
        <v>62</v>
      </c>
      <c r="G55" s="69" t="s">
        <v>58</v>
      </c>
      <c r="H55" s="81" t="s">
        <v>59</v>
      </c>
    </row>
    <row r="56" spans="1:8" x14ac:dyDescent="0.2">
      <c r="A56" s="16" t="s">
        <v>25</v>
      </c>
      <c r="B56" s="74">
        <f>SUM(B53:B55)</f>
        <v>502</v>
      </c>
      <c r="C56" s="5">
        <f>SUM(C53:C55)</f>
        <v>22.227999999999998</v>
      </c>
      <c r="D56" s="5">
        <f>SUM(D53:D55)</f>
        <v>24.930000000000003</v>
      </c>
      <c r="E56" s="5">
        <f>SUM(E53:E55)</f>
        <v>69.100000000000009</v>
      </c>
      <c r="F56" s="5">
        <f>SUM(F53:F55)</f>
        <v>589.62</v>
      </c>
      <c r="G56" s="4"/>
      <c r="H56" s="6"/>
    </row>
    <row r="57" spans="1:8" x14ac:dyDescent="0.2">
      <c r="A57" s="49" t="s">
        <v>211</v>
      </c>
      <c r="B57" s="75"/>
      <c r="C57" s="75"/>
      <c r="D57" s="75"/>
      <c r="E57" s="75"/>
      <c r="F57" s="75"/>
      <c r="G57" s="50"/>
      <c r="H57" s="51"/>
    </row>
    <row r="58" spans="1:8" s="27" customFormat="1" x14ac:dyDescent="0.2">
      <c r="A58" s="23" t="s">
        <v>214</v>
      </c>
      <c r="B58" s="24">
        <v>200</v>
      </c>
      <c r="C58" s="25">
        <v>1.56</v>
      </c>
      <c r="D58" s="25">
        <v>5.2</v>
      </c>
      <c r="E58" s="25">
        <v>8.6</v>
      </c>
      <c r="F58" s="25">
        <v>87.89</v>
      </c>
      <c r="G58" s="26" t="s">
        <v>99</v>
      </c>
      <c r="H58" s="9" t="s">
        <v>100</v>
      </c>
    </row>
    <row r="59" spans="1:8" ht="12.75" customHeight="1" x14ac:dyDescent="0.2">
      <c r="A59" s="11" t="s">
        <v>21</v>
      </c>
      <c r="B59" s="67">
        <v>215</v>
      </c>
      <c r="C59" s="68">
        <v>7.0000000000000007E-2</v>
      </c>
      <c r="D59" s="68">
        <v>0.02</v>
      </c>
      <c r="E59" s="68">
        <v>15</v>
      </c>
      <c r="F59" s="68">
        <v>60</v>
      </c>
      <c r="G59" s="69" t="s">
        <v>22</v>
      </c>
      <c r="H59" s="70" t="s">
        <v>23</v>
      </c>
    </row>
    <row r="60" spans="1:8" x14ac:dyDescent="0.2">
      <c r="A60" s="14" t="s">
        <v>45</v>
      </c>
      <c r="B60" s="77">
        <v>20</v>
      </c>
      <c r="C60" s="8">
        <v>1.3</v>
      </c>
      <c r="D60" s="8">
        <v>0.2</v>
      </c>
      <c r="E60" s="8">
        <v>8.6</v>
      </c>
      <c r="F60" s="8">
        <v>43</v>
      </c>
      <c r="G60" s="41">
        <v>11</v>
      </c>
      <c r="H60" s="11" t="s">
        <v>47</v>
      </c>
    </row>
    <row r="61" spans="1:8" x14ac:dyDescent="0.2">
      <c r="A61" s="16" t="s">
        <v>25</v>
      </c>
      <c r="B61" s="74">
        <f>SUM(B58:B60)</f>
        <v>435</v>
      </c>
      <c r="C61" s="17">
        <f>SUM(C58:C60)</f>
        <v>2.93</v>
      </c>
      <c r="D61" s="17">
        <f>SUM(D58:D60)</f>
        <v>5.42</v>
      </c>
      <c r="E61" s="17">
        <f>SUM(E58:E60)</f>
        <v>32.200000000000003</v>
      </c>
      <c r="F61" s="17">
        <f>SUM(F58:F60)</f>
        <v>190.89</v>
      </c>
      <c r="G61" s="4"/>
      <c r="H61" s="6"/>
    </row>
    <row r="62" spans="1:8" x14ac:dyDescent="0.2">
      <c r="A62" s="16" t="s">
        <v>184</v>
      </c>
      <c r="B62" s="74">
        <f>SUM(B56,B61)</f>
        <v>937</v>
      </c>
      <c r="C62" s="5">
        <f>SUM(C56,C61)</f>
        <v>25.157999999999998</v>
      </c>
      <c r="D62" s="5">
        <f>SUM(D56,D61)</f>
        <v>30.35</v>
      </c>
      <c r="E62" s="5">
        <f>SUM(E56,E61)</f>
        <v>101.30000000000001</v>
      </c>
      <c r="F62" s="5">
        <f>SUM(F56,F61)</f>
        <v>780.51</v>
      </c>
      <c r="G62" s="4"/>
      <c r="H62" s="6"/>
    </row>
    <row r="63" spans="1:8" x14ac:dyDescent="0.2">
      <c r="A63" s="3" t="s">
        <v>111</v>
      </c>
      <c r="B63" s="3"/>
      <c r="C63" s="3"/>
      <c r="D63" s="3"/>
      <c r="E63" s="3"/>
      <c r="F63" s="3"/>
      <c r="G63" s="3"/>
      <c r="H63" s="3"/>
    </row>
    <row r="64" spans="1:8" x14ac:dyDescent="0.2">
      <c r="A64" s="43" t="s">
        <v>2</v>
      </c>
      <c r="B64" s="52" t="s">
        <v>3</v>
      </c>
      <c r="C64" s="53"/>
      <c r="D64" s="53"/>
      <c r="E64" s="53"/>
      <c r="F64" s="53"/>
      <c r="G64" s="43" t="s">
        <v>4</v>
      </c>
      <c r="H64" s="43" t="s">
        <v>5</v>
      </c>
    </row>
    <row r="65" spans="1:8" ht="13.5" customHeight="1" x14ac:dyDescent="0.2">
      <c r="A65" s="55"/>
      <c r="B65" s="56" t="s">
        <v>6</v>
      </c>
      <c r="C65" s="57" t="s">
        <v>7</v>
      </c>
      <c r="D65" s="57" t="s">
        <v>8</v>
      </c>
      <c r="E65" s="57" t="s">
        <v>9</v>
      </c>
      <c r="F65" s="57" t="s">
        <v>10</v>
      </c>
      <c r="G65" s="55"/>
      <c r="H65" s="55"/>
    </row>
    <row r="66" spans="1:8" x14ac:dyDescent="0.2">
      <c r="A66" s="1" t="s">
        <v>11</v>
      </c>
      <c r="B66" s="1"/>
      <c r="C66" s="1"/>
      <c r="D66" s="1"/>
      <c r="E66" s="1"/>
      <c r="F66" s="1"/>
      <c r="G66" s="1"/>
      <c r="H66" s="1"/>
    </row>
    <row r="67" spans="1:8" ht="11.4" customHeight="1" x14ac:dyDescent="0.2">
      <c r="A67" s="58" t="s">
        <v>112</v>
      </c>
      <c r="B67" s="77">
        <v>205</v>
      </c>
      <c r="C67" s="60">
        <v>8.6</v>
      </c>
      <c r="D67" s="60">
        <v>7.46</v>
      </c>
      <c r="E67" s="60">
        <v>44.26</v>
      </c>
      <c r="F67" s="60">
        <v>279</v>
      </c>
      <c r="G67" s="88" t="s">
        <v>197</v>
      </c>
      <c r="H67" s="9" t="s">
        <v>113</v>
      </c>
    </row>
    <row r="68" spans="1:8" ht="11.4" customHeight="1" x14ac:dyDescent="0.2">
      <c r="A68" s="62" t="s">
        <v>15</v>
      </c>
      <c r="B68" s="63">
        <v>20</v>
      </c>
      <c r="C68" s="8">
        <v>4.6399999999999997</v>
      </c>
      <c r="D68" s="8">
        <v>5.9</v>
      </c>
      <c r="E68" s="8">
        <v>0</v>
      </c>
      <c r="F68" s="8">
        <v>72</v>
      </c>
      <c r="G68" s="61" t="s">
        <v>16</v>
      </c>
      <c r="H68" s="6" t="s">
        <v>17</v>
      </c>
    </row>
    <row r="69" spans="1:8" x14ac:dyDescent="0.2">
      <c r="A69" s="64" t="s">
        <v>18</v>
      </c>
      <c r="B69" s="59">
        <v>50</v>
      </c>
      <c r="C69" s="28">
        <v>4.75</v>
      </c>
      <c r="D69" s="28">
        <v>1.5</v>
      </c>
      <c r="E69" s="28">
        <v>26</v>
      </c>
      <c r="F69" s="28">
        <v>132.5</v>
      </c>
      <c r="G69" s="66" t="s">
        <v>19</v>
      </c>
      <c r="H69" s="9" t="s">
        <v>20</v>
      </c>
    </row>
    <row r="70" spans="1:8" x14ac:dyDescent="0.2">
      <c r="A70" s="6" t="s">
        <v>54</v>
      </c>
      <c r="B70" s="63">
        <v>100</v>
      </c>
      <c r="C70" s="89">
        <v>0.4</v>
      </c>
      <c r="D70" s="89">
        <v>0.4</v>
      </c>
      <c r="E70" s="89">
        <f>19.6/2</f>
        <v>9.8000000000000007</v>
      </c>
      <c r="F70" s="89">
        <f>94/2</f>
        <v>47</v>
      </c>
      <c r="G70" s="66" t="s">
        <v>55</v>
      </c>
      <c r="H70" s="6" t="s">
        <v>56</v>
      </c>
    </row>
    <row r="71" spans="1:8" x14ac:dyDescent="0.2">
      <c r="A71" s="11" t="s">
        <v>21</v>
      </c>
      <c r="B71" s="67">
        <v>215</v>
      </c>
      <c r="C71" s="68">
        <v>7.0000000000000007E-2</v>
      </c>
      <c r="D71" s="68">
        <v>0.02</v>
      </c>
      <c r="E71" s="68">
        <v>15</v>
      </c>
      <c r="F71" s="68">
        <v>60</v>
      </c>
      <c r="G71" s="69" t="s">
        <v>22</v>
      </c>
      <c r="H71" s="70" t="s">
        <v>23</v>
      </c>
    </row>
    <row r="72" spans="1:8" x14ac:dyDescent="0.2">
      <c r="A72" s="16" t="s">
        <v>25</v>
      </c>
      <c r="B72" s="74">
        <f>SUM(B67:B71)</f>
        <v>590</v>
      </c>
      <c r="C72" s="5">
        <f>SUM(C67:C71)</f>
        <v>18.459999999999997</v>
      </c>
      <c r="D72" s="5">
        <f>SUM(D67:D71)</f>
        <v>15.28</v>
      </c>
      <c r="E72" s="5">
        <f>SUM(E67:E71)</f>
        <v>95.059999999999988</v>
      </c>
      <c r="F72" s="5">
        <f>SUM(F67:F71)</f>
        <v>590.5</v>
      </c>
      <c r="G72" s="4"/>
      <c r="H72" s="6"/>
    </row>
    <row r="73" spans="1:8" x14ac:dyDescent="0.2">
      <c r="A73" s="49" t="s">
        <v>211</v>
      </c>
      <c r="B73" s="75"/>
      <c r="C73" s="75"/>
      <c r="D73" s="75"/>
      <c r="E73" s="75"/>
      <c r="F73" s="75"/>
      <c r="G73" s="50"/>
      <c r="H73" s="51"/>
    </row>
    <row r="74" spans="1:8" ht="11.25" customHeight="1" x14ac:dyDescent="0.2">
      <c r="A74" s="6" t="s">
        <v>114</v>
      </c>
      <c r="B74" s="63">
        <v>200</v>
      </c>
      <c r="C74" s="8">
        <v>1.62</v>
      </c>
      <c r="D74" s="8">
        <v>2.19</v>
      </c>
      <c r="E74" s="8">
        <v>12.81</v>
      </c>
      <c r="F74" s="8">
        <v>77.13</v>
      </c>
      <c r="G74" s="76" t="s">
        <v>115</v>
      </c>
      <c r="H74" s="11" t="s">
        <v>116</v>
      </c>
    </row>
    <row r="75" spans="1:8" ht="12.75" customHeight="1" x14ac:dyDescent="0.2">
      <c r="A75" s="11" t="s">
        <v>21</v>
      </c>
      <c r="B75" s="67">
        <v>215</v>
      </c>
      <c r="C75" s="13">
        <v>7.0000000000000007E-2</v>
      </c>
      <c r="D75" s="13">
        <v>0.02</v>
      </c>
      <c r="E75" s="13">
        <v>15</v>
      </c>
      <c r="F75" s="13">
        <v>60</v>
      </c>
      <c r="G75" s="82" t="s">
        <v>22</v>
      </c>
      <c r="H75" s="70" t="s">
        <v>23</v>
      </c>
    </row>
    <row r="76" spans="1:8" x14ac:dyDescent="0.2">
      <c r="A76" s="14" t="s">
        <v>45</v>
      </c>
      <c r="B76" s="77">
        <v>20</v>
      </c>
      <c r="C76" s="8">
        <v>1.3</v>
      </c>
      <c r="D76" s="8">
        <v>0.2</v>
      </c>
      <c r="E76" s="8">
        <v>8.6</v>
      </c>
      <c r="F76" s="8">
        <v>43</v>
      </c>
      <c r="G76" s="41">
        <v>11</v>
      </c>
      <c r="H76" s="11" t="s">
        <v>47</v>
      </c>
    </row>
    <row r="77" spans="1:8" x14ac:dyDescent="0.2">
      <c r="A77" s="16" t="s">
        <v>25</v>
      </c>
      <c r="B77" s="74">
        <f>SUM(B74:B76)</f>
        <v>435</v>
      </c>
      <c r="C77" s="17">
        <f>SUM(C74:C76)</f>
        <v>2.99</v>
      </c>
      <c r="D77" s="17">
        <f>SUM(D74:D76)</f>
        <v>2.41</v>
      </c>
      <c r="E77" s="17">
        <f>SUM(E74:E76)</f>
        <v>36.410000000000004</v>
      </c>
      <c r="F77" s="17">
        <f>SUM(F74:F76)</f>
        <v>180.13</v>
      </c>
      <c r="G77" s="4"/>
      <c r="H77" s="6"/>
    </row>
    <row r="78" spans="1:8" x14ac:dyDescent="0.2">
      <c r="A78" s="16" t="s">
        <v>184</v>
      </c>
      <c r="B78" s="74">
        <f>SUM(B72,B77)</f>
        <v>1025</v>
      </c>
      <c r="C78" s="5">
        <f>SUM(C72,C77)</f>
        <v>21.449999999999996</v>
      </c>
      <c r="D78" s="5">
        <f>SUM(D72,D77)</f>
        <v>17.689999999999998</v>
      </c>
      <c r="E78" s="5">
        <f>SUM(E72,E77)</f>
        <v>131.47</v>
      </c>
      <c r="F78" s="5">
        <f>SUM(F72,F77)</f>
        <v>770.63</v>
      </c>
      <c r="G78" s="4"/>
      <c r="H78" s="6"/>
    </row>
    <row r="79" spans="1:8" x14ac:dyDescent="0.2">
      <c r="A79" s="90" t="s">
        <v>124</v>
      </c>
      <c r="B79" s="91"/>
      <c r="C79" s="91"/>
      <c r="D79" s="91"/>
      <c r="E79" s="91"/>
      <c r="F79" s="91"/>
      <c r="G79" s="92"/>
      <c r="H79" s="93"/>
    </row>
    <row r="80" spans="1:8" x14ac:dyDescent="0.2">
      <c r="A80" s="43" t="s">
        <v>2</v>
      </c>
      <c r="B80" s="52" t="s">
        <v>3</v>
      </c>
      <c r="C80" s="53"/>
      <c r="D80" s="53"/>
      <c r="E80" s="53"/>
      <c r="F80" s="53"/>
      <c r="G80" s="43" t="s">
        <v>4</v>
      </c>
      <c r="H80" s="43" t="s">
        <v>5</v>
      </c>
    </row>
    <row r="81" spans="1:8" ht="13.5" customHeight="1" x14ac:dyDescent="0.2">
      <c r="A81" s="55"/>
      <c r="B81" s="56" t="s">
        <v>6</v>
      </c>
      <c r="C81" s="57" t="s">
        <v>7</v>
      </c>
      <c r="D81" s="57" t="s">
        <v>8</v>
      </c>
      <c r="E81" s="57" t="s">
        <v>9</v>
      </c>
      <c r="F81" s="57" t="s">
        <v>10</v>
      </c>
      <c r="G81" s="55"/>
      <c r="H81" s="55"/>
    </row>
    <row r="82" spans="1:8" x14ac:dyDescent="0.2">
      <c r="A82" s="1" t="s">
        <v>11</v>
      </c>
      <c r="B82" s="1"/>
      <c r="C82" s="1"/>
      <c r="D82" s="1"/>
      <c r="E82" s="1"/>
      <c r="F82" s="1"/>
      <c r="G82" s="1"/>
      <c r="H82" s="1"/>
    </row>
    <row r="83" spans="1:8" x14ac:dyDescent="0.2">
      <c r="A83" s="11" t="s">
        <v>30</v>
      </c>
      <c r="B83" s="63">
        <v>90</v>
      </c>
      <c r="C83" s="8">
        <v>10.6</v>
      </c>
      <c r="D83" s="8">
        <v>12.6</v>
      </c>
      <c r="E83" s="8">
        <v>9.06</v>
      </c>
      <c r="F83" s="8">
        <v>207.09</v>
      </c>
      <c r="G83" s="26" t="s">
        <v>31</v>
      </c>
      <c r="H83" s="6" t="s">
        <v>32</v>
      </c>
    </row>
    <row r="84" spans="1:8" x14ac:dyDescent="0.2">
      <c r="A84" s="6" t="s">
        <v>125</v>
      </c>
      <c r="B84" s="63">
        <v>150</v>
      </c>
      <c r="C84" s="8">
        <v>2.6</v>
      </c>
      <c r="D84" s="8">
        <v>11.8</v>
      </c>
      <c r="E84" s="8">
        <v>12.81</v>
      </c>
      <c r="F84" s="8">
        <v>163.5</v>
      </c>
      <c r="G84" s="94" t="s">
        <v>126</v>
      </c>
      <c r="H84" s="9" t="s">
        <v>127</v>
      </c>
    </row>
    <row r="85" spans="1:8" x14ac:dyDescent="0.2">
      <c r="A85" s="14" t="s">
        <v>48</v>
      </c>
      <c r="B85" s="63">
        <v>60</v>
      </c>
      <c r="C85" s="28">
        <f>4/50*60</f>
        <v>4.8</v>
      </c>
      <c r="D85" s="28">
        <f>0.5/50*60</f>
        <v>0.6</v>
      </c>
      <c r="E85" s="28">
        <f>25.5/50*60</f>
        <v>30.6</v>
      </c>
      <c r="F85" s="28">
        <f>125/50*60</f>
        <v>150</v>
      </c>
      <c r="G85" s="66" t="s">
        <v>123</v>
      </c>
      <c r="H85" s="11" t="s">
        <v>49</v>
      </c>
    </row>
    <row r="86" spans="1:8" x14ac:dyDescent="0.2">
      <c r="A86" s="20" t="s">
        <v>57</v>
      </c>
      <c r="B86" s="77">
        <v>222</v>
      </c>
      <c r="C86" s="13">
        <v>0.13</v>
      </c>
      <c r="D86" s="13">
        <v>0.02</v>
      </c>
      <c r="E86" s="13">
        <v>15.2</v>
      </c>
      <c r="F86" s="13">
        <v>62</v>
      </c>
      <c r="G86" s="69" t="s">
        <v>58</v>
      </c>
      <c r="H86" s="81" t="s">
        <v>59</v>
      </c>
    </row>
    <row r="87" spans="1:8" x14ac:dyDescent="0.2">
      <c r="A87" s="16" t="s">
        <v>25</v>
      </c>
      <c r="B87" s="74">
        <f>SUM(B83:B86)</f>
        <v>522</v>
      </c>
      <c r="C87" s="17">
        <f>SUM(C83:C86)</f>
        <v>18.13</v>
      </c>
      <c r="D87" s="17">
        <f>SUM(D83:D86)</f>
        <v>25.02</v>
      </c>
      <c r="E87" s="17">
        <f>SUM(E83:E86)</f>
        <v>67.67</v>
      </c>
      <c r="F87" s="17">
        <f>SUM(F83:F86)</f>
        <v>582.59</v>
      </c>
      <c r="G87" s="4"/>
      <c r="H87" s="6"/>
    </row>
    <row r="88" spans="1:8" x14ac:dyDescent="0.2">
      <c r="A88" s="49" t="s">
        <v>211</v>
      </c>
      <c r="B88" s="75"/>
      <c r="C88" s="75"/>
      <c r="D88" s="75"/>
      <c r="E88" s="75"/>
      <c r="F88" s="75"/>
      <c r="G88" s="50"/>
      <c r="H88" s="51"/>
    </row>
    <row r="89" spans="1:8" s="2" customFormat="1" ht="12.75" customHeight="1" x14ac:dyDescent="0.2">
      <c r="A89" s="6" t="s">
        <v>128</v>
      </c>
      <c r="B89" s="7">
        <v>260</v>
      </c>
      <c r="C89" s="8">
        <v>1.51</v>
      </c>
      <c r="D89" s="8">
        <v>6.39</v>
      </c>
      <c r="E89" s="8">
        <v>7.99</v>
      </c>
      <c r="F89" s="8">
        <v>94.43</v>
      </c>
      <c r="G89" s="7" t="s">
        <v>129</v>
      </c>
      <c r="H89" s="20" t="s">
        <v>130</v>
      </c>
    </row>
    <row r="90" spans="1:8" ht="12.75" customHeight="1" x14ac:dyDescent="0.2">
      <c r="A90" s="11" t="s">
        <v>21</v>
      </c>
      <c r="B90" s="67">
        <v>215</v>
      </c>
      <c r="C90" s="68">
        <v>7.0000000000000007E-2</v>
      </c>
      <c r="D90" s="68">
        <v>0.02</v>
      </c>
      <c r="E90" s="68">
        <v>15</v>
      </c>
      <c r="F90" s="68">
        <v>60</v>
      </c>
      <c r="G90" s="69" t="s">
        <v>22</v>
      </c>
      <c r="H90" s="70" t="s">
        <v>23</v>
      </c>
    </row>
    <row r="91" spans="1:8" x14ac:dyDescent="0.2">
      <c r="A91" s="14" t="s">
        <v>45</v>
      </c>
      <c r="B91" s="77">
        <v>20</v>
      </c>
      <c r="C91" s="8">
        <v>1.3</v>
      </c>
      <c r="D91" s="8">
        <v>0.2</v>
      </c>
      <c r="E91" s="8">
        <v>8.6</v>
      </c>
      <c r="F91" s="8">
        <v>43</v>
      </c>
      <c r="G91" s="41">
        <v>11</v>
      </c>
      <c r="H91" s="11" t="s">
        <v>47</v>
      </c>
    </row>
    <row r="92" spans="1:8" x14ac:dyDescent="0.2">
      <c r="A92" s="16" t="s">
        <v>25</v>
      </c>
      <c r="B92" s="74">
        <f>SUM(B89:B91)</f>
        <v>495</v>
      </c>
      <c r="C92" s="17">
        <f>SUM(C89:C91)</f>
        <v>2.88</v>
      </c>
      <c r="D92" s="17">
        <f>SUM(D89:D91)</f>
        <v>6.6099999999999994</v>
      </c>
      <c r="E92" s="17">
        <f>SUM(E89:E91)</f>
        <v>31.590000000000003</v>
      </c>
      <c r="F92" s="17">
        <f>SUM(F89:F91)</f>
        <v>197.43</v>
      </c>
      <c r="G92" s="4"/>
      <c r="H92" s="6"/>
    </row>
    <row r="93" spans="1:8" x14ac:dyDescent="0.2">
      <c r="A93" s="16" t="s">
        <v>184</v>
      </c>
      <c r="B93" s="74">
        <f>SUM(B87,B92)</f>
        <v>1017</v>
      </c>
      <c r="C93" s="5">
        <f>SUM(C87,C92)</f>
        <v>21.009999999999998</v>
      </c>
      <c r="D93" s="5">
        <f>SUM(D87,D92)</f>
        <v>31.63</v>
      </c>
      <c r="E93" s="5">
        <f>SUM(E87,E92)</f>
        <v>99.26</v>
      </c>
      <c r="F93" s="5">
        <f>SUM(F87,F92)</f>
        <v>780.02</v>
      </c>
      <c r="G93" s="4"/>
      <c r="H93" s="6"/>
    </row>
    <row r="94" spans="1:8" x14ac:dyDescent="0.2">
      <c r="A94" s="3" t="s">
        <v>137</v>
      </c>
      <c r="B94" s="3"/>
      <c r="C94" s="3"/>
      <c r="D94" s="3"/>
      <c r="E94" s="3"/>
      <c r="F94" s="3"/>
      <c r="G94" s="3"/>
      <c r="H94" s="3"/>
    </row>
    <row r="95" spans="1:8" x14ac:dyDescent="0.2">
      <c r="A95" s="79" t="s">
        <v>1</v>
      </c>
      <c r="B95" s="50"/>
      <c r="C95" s="50"/>
      <c r="D95" s="50"/>
      <c r="E95" s="50"/>
      <c r="F95" s="50"/>
      <c r="G95" s="75"/>
      <c r="H95" s="80"/>
    </row>
    <row r="96" spans="1:8" x14ac:dyDescent="0.2">
      <c r="A96" s="43" t="s">
        <v>2</v>
      </c>
      <c r="B96" s="52" t="s">
        <v>3</v>
      </c>
      <c r="C96" s="53"/>
      <c r="D96" s="53"/>
      <c r="E96" s="53"/>
      <c r="F96" s="53"/>
      <c r="G96" s="43" t="s">
        <v>4</v>
      </c>
      <c r="H96" s="43" t="s">
        <v>5</v>
      </c>
    </row>
    <row r="97" spans="1:8" ht="14.25" customHeight="1" x14ac:dyDescent="0.2">
      <c r="A97" s="55"/>
      <c r="B97" s="56" t="s">
        <v>6</v>
      </c>
      <c r="C97" s="57" t="s">
        <v>7</v>
      </c>
      <c r="D97" s="57" t="s">
        <v>8</v>
      </c>
      <c r="E97" s="57" t="s">
        <v>9</v>
      </c>
      <c r="F97" s="57" t="s">
        <v>10</v>
      </c>
      <c r="G97" s="55"/>
      <c r="H97" s="55"/>
    </row>
    <row r="98" spans="1:8" x14ac:dyDescent="0.2">
      <c r="A98" s="1" t="s">
        <v>11</v>
      </c>
      <c r="B98" s="1"/>
      <c r="C98" s="43"/>
      <c r="D98" s="43"/>
      <c r="E98" s="43"/>
      <c r="F98" s="43"/>
      <c r="G98" s="1"/>
      <c r="H98" s="1"/>
    </row>
    <row r="99" spans="1:8" x14ac:dyDescent="0.2">
      <c r="A99" s="81" t="s">
        <v>138</v>
      </c>
      <c r="B99" s="59">
        <v>205</v>
      </c>
      <c r="C99" s="8">
        <v>5.96</v>
      </c>
      <c r="D99" s="8">
        <v>7.25</v>
      </c>
      <c r="E99" s="8">
        <v>42.89</v>
      </c>
      <c r="F99" s="8">
        <v>261</v>
      </c>
      <c r="G99" s="88" t="s">
        <v>204</v>
      </c>
      <c r="H99" s="14" t="s">
        <v>140</v>
      </c>
    </row>
    <row r="100" spans="1:8" ht="11.4" customHeight="1" x14ac:dyDescent="0.2">
      <c r="A100" s="62" t="s">
        <v>15</v>
      </c>
      <c r="B100" s="63">
        <v>30</v>
      </c>
      <c r="C100" s="28">
        <v>6.96</v>
      </c>
      <c r="D100" s="28">
        <v>8.85</v>
      </c>
      <c r="E100" s="28">
        <v>0</v>
      </c>
      <c r="F100" s="28">
        <v>108</v>
      </c>
      <c r="G100" s="61" t="s">
        <v>16</v>
      </c>
      <c r="H100" s="6" t="s">
        <v>17</v>
      </c>
    </row>
    <row r="101" spans="1:8" s="19" customFormat="1" x14ac:dyDescent="0.2">
      <c r="A101" s="14" t="s">
        <v>48</v>
      </c>
      <c r="B101" s="7">
        <v>50</v>
      </c>
      <c r="C101" s="8">
        <v>4.75</v>
      </c>
      <c r="D101" s="8">
        <v>1.5</v>
      </c>
      <c r="E101" s="8">
        <v>26</v>
      </c>
      <c r="F101" s="8">
        <v>132.5</v>
      </c>
      <c r="G101" s="10" t="s">
        <v>123</v>
      </c>
      <c r="H101" s="9" t="s">
        <v>20</v>
      </c>
    </row>
    <row r="102" spans="1:8" x14ac:dyDescent="0.2">
      <c r="A102" s="11" t="s">
        <v>21</v>
      </c>
      <c r="B102" s="67">
        <v>215</v>
      </c>
      <c r="C102" s="68">
        <v>7.0000000000000007E-2</v>
      </c>
      <c r="D102" s="68">
        <v>0.02</v>
      </c>
      <c r="E102" s="68">
        <v>15</v>
      </c>
      <c r="F102" s="68">
        <v>60</v>
      </c>
      <c r="G102" s="69" t="s">
        <v>22</v>
      </c>
      <c r="H102" s="70" t="s">
        <v>23</v>
      </c>
    </row>
    <row r="103" spans="1:8" x14ac:dyDescent="0.2">
      <c r="A103" s="16" t="s">
        <v>25</v>
      </c>
      <c r="B103" s="74">
        <f>SUM(B99:B102)</f>
        <v>500</v>
      </c>
      <c r="C103" s="5">
        <f>SUM(C99:C102)</f>
        <v>17.740000000000002</v>
      </c>
      <c r="D103" s="5">
        <f>SUM(D99:D102)</f>
        <v>17.62</v>
      </c>
      <c r="E103" s="5">
        <f>SUM(E99:E102)</f>
        <v>83.89</v>
      </c>
      <c r="F103" s="5">
        <f>SUM(F99:F102)</f>
        <v>561.5</v>
      </c>
      <c r="G103" s="4"/>
      <c r="H103" s="6"/>
    </row>
    <row r="104" spans="1:8" x14ac:dyDescent="0.2">
      <c r="A104" s="49" t="s">
        <v>211</v>
      </c>
      <c r="B104" s="75"/>
      <c r="C104" s="75"/>
      <c r="D104" s="75"/>
      <c r="E104" s="75"/>
      <c r="F104" s="75"/>
      <c r="G104" s="50"/>
      <c r="H104" s="51"/>
    </row>
    <row r="105" spans="1:8" s="83" customFormat="1" ht="12.75" customHeight="1" x14ac:dyDescent="0.3">
      <c r="A105" s="6" t="s">
        <v>60</v>
      </c>
      <c r="B105" s="59">
        <v>200</v>
      </c>
      <c r="C105" s="8">
        <v>4.4000000000000004</v>
      </c>
      <c r="D105" s="8">
        <v>4.2</v>
      </c>
      <c r="E105" s="8">
        <v>13.2</v>
      </c>
      <c r="F105" s="8">
        <v>118.6</v>
      </c>
      <c r="G105" s="82" t="s">
        <v>61</v>
      </c>
      <c r="H105" s="6" t="s">
        <v>213</v>
      </c>
    </row>
    <row r="106" spans="1:8" ht="12.75" customHeight="1" x14ac:dyDescent="0.2">
      <c r="A106" s="11" t="s">
        <v>21</v>
      </c>
      <c r="B106" s="67">
        <v>215</v>
      </c>
      <c r="C106" s="13">
        <v>7.0000000000000007E-2</v>
      </c>
      <c r="D106" s="13">
        <v>0.02</v>
      </c>
      <c r="E106" s="13">
        <v>15</v>
      </c>
      <c r="F106" s="13">
        <v>60</v>
      </c>
      <c r="G106" s="69" t="s">
        <v>22</v>
      </c>
      <c r="H106" s="70" t="s">
        <v>23</v>
      </c>
    </row>
    <row r="107" spans="1:8" x14ac:dyDescent="0.2">
      <c r="A107" s="14" t="s">
        <v>45</v>
      </c>
      <c r="B107" s="77">
        <v>20</v>
      </c>
      <c r="C107" s="8">
        <v>1.3</v>
      </c>
      <c r="D107" s="8">
        <v>0.2</v>
      </c>
      <c r="E107" s="8">
        <v>8.6</v>
      </c>
      <c r="F107" s="8">
        <v>43</v>
      </c>
      <c r="G107" s="41">
        <v>11</v>
      </c>
      <c r="H107" s="11" t="s">
        <v>47</v>
      </c>
    </row>
    <row r="108" spans="1:8" x14ac:dyDescent="0.2">
      <c r="A108" s="16" t="s">
        <v>25</v>
      </c>
      <c r="B108" s="74">
        <f>SUM(B105:B107)</f>
        <v>435</v>
      </c>
      <c r="C108" s="17">
        <f>SUM(C105:C107)</f>
        <v>5.7700000000000005</v>
      </c>
      <c r="D108" s="17">
        <f>SUM(D105:D107)</f>
        <v>4.42</v>
      </c>
      <c r="E108" s="17">
        <f>SUM(E105:E107)</f>
        <v>36.799999999999997</v>
      </c>
      <c r="F108" s="17">
        <f>SUM(F105:F107)</f>
        <v>221.6</v>
      </c>
      <c r="G108" s="4"/>
      <c r="H108" s="6"/>
    </row>
    <row r="109" spans="1:8" x14ac:dyDescent="0.2">
      <c r="A109" s="16" t="s">
        <v>184</v>
      </c>
      <c r="B109" s="74">
        <f>SUM(B103,B108)</f>
        <v>935</v>
      </c>
      <c r="C109" s="5">
        <f>SUM(C103,C108)</f>
        <v>23.51</v>
      </c>
      <c r="D109" s="5">
        <f>SUM(D103,D108)</f>
        <v>22.04</v>
      </c>
      <c r="E109" s="5">
        <f>SUM(E103,E108)</f>
        <v>120.69</v>
      </c>
      <c r="F109" s="5">
        <f>SUM(F103,F108)</f>
        <v>783.1</v>
      </c>
      <c r="G109" s="4"/>
      <c r="H109" s="6"/>
    </row>
    <row r="110" spans="1:8" x14ac:dyDescent="0.2">
      <c r="A110" s="3" t="s">
        <v>50</v>
      </c>
      <c r="B110" s="3"/>
      <c r="C110" s="3"/>
      <c r="D110" s="3"/>
      <c r="E110" s="3"/>
      <c r="F110" s="3"/>
      <c r="G110" s="3"/>
      <c r="H110" s="3"/>
    </row>
    <row r="111" spans="1:8" x14ac:dyDescent="0.2">
      <c r="A111" s="43" t="s">
        <v>2</v>
      </c>
      <c r="B111" s="52" t="s">
        <v>3</v>
      </c>
      <c r="C111" s="53"/>
      <c r="D111" s="53"/>
      <c r="E111" s="53"/>
      <c r="F111" s="53"/>
      <c r="G111" s="43" t="s">
        <v>4</v>
      </c>
      <c r="H111" s="43" t="s">
        <v>5</v>
      </c>
    </row>
    <row r="112" spans="1:8" ht="13.5" customHeight="1" x14ac:dyDescent="0.2">
      <c r="A112" s="55"/>
      <c r="B112" s="56" t="s">
        <v>6</v>
      </c>
      <c r="C112" s="57" t="s">
        <v>7</v>
      </c>
      <c r="D112" s="57" t="s">
        <v>8</v>
      </c>
      <c r="E112" s="57" t="s">
        <v>9</v>
      </c>
      <c r="F112" s="57" t="s">
        <v>10</v>
      </c>
      <c r="G112" s="55"/>
      <c r="H112" s="55"/>
    </row>
    <row r="113" spans="1:8" x14ac:dyDescent="0.2">
      <c r="A113" s="1" t="s">
        <v>11</v>
      </c>
      <c r="B113" s="1"/>
      <c r="C113" s="43"/>
      <c r="D113" s="43"/>
      <c r="E113" s="43"/>
      <c r="F113" s="43"/>
      <c r="G113" s="1"/>
      <c r="H113" s="1"/>
    </row>
    <row r="114" spans="1:8" x14ac:dyDescent="0.2">
      <c r="A114" s="58" t="s">
        <v>147</v>
      </c>
      <c r="B114" s="59">
        <v>90</v>
      </c>
      <c r="C114" s="8">
        <f>11.7/70*90</f>
        <v>15.042857142857141</v>
      </c>
      <c r="D114" s="8">
        <f>8.1/70*90</f>
        <v>10.414285714285715</v>
      </c>
      <c r="E114" s="8">
        <f>4.65/70*90</f>
        <v>5.9785714285714286</v>
      </c>
      <c r="F114" s="8">
        <f>137/70*90</f>
        <v>176.14285714285714</v>
      </c>
      <c r="G114" s="66" t="s">
        <v>148</v>
      </c>
      <c r="H114" s="9" t="s">
        <v>149</v>
      </c>
    </row>
    <row r="115" spans="1:8" x14ac:dyDescent="0.2">
      <c r="A115" s="6" t="s">
        <v>66</v>
      </c>
      <c r="B115" s="95">
        <v>150</v>
      </c>
      <c r="C115" s="13">
        <v>5.52</v>
      </c>
      <c r="D115" s="13">
        <v>4.51</v>
      </c>
      <c r="E115" s="13">
        <v>26.45</v>
      </c>
      <c r="F115" s="13">
        <v>168.45</v>
      </c>
      <c r="G115" s="26" t="s">
        <v>67</v>
      </c>
      <c r="H115" s="6" t="s">
        <v>68</v>
      </c>
    </row>
    <row r="116" spans="1:8" x14ac:dyDescent="0.2">
      <c r="A116" s="14" t="s">
        <v>48</v>
      </c>
      <c r="B116" s="63">
        <v>40</v>
      </c>
      <c r="C116" s="8">
        <v>3.2</v>
      </c>
      <c r="D116" s="8">
        <v>0.4</v>
      </c>
      <c r="E116" s="8">
        <v>20.399999999999999</v>
      </c>
      <c r="F116" s="8">
        <v>100</v>
      </c>
      <c r="G116" s="82" t="s">
        <v>46</v>
      </c>
      <c r="H116" s="11" t="s">
        <v>49</v>
      </c>
    </row>
    <row r="117" spans="1:8" x14ac:dyDescent="0.2">
      <c r="A117" s="20" t="s">
        <v>57</v>
      </c>
      <c r="B117" s="77">
        <v>222</v>
      </c>
      <c r="C117" s="13">
        <v>0.13</v>
      </c>
      <c r="D117" s="13">
        <v>0.02</v>
      </c>
      <c r="E117" s="13">
        <v>15.2</v>
      </c>
      <c r="F117" s="13">
        <v>62</v>
      </c>
      <c r="G117" s="69" t="s">
        <v>58</v>
      </c>
      <c r="H117" s="81" t="s">
        <v>59</v>
      </c>
    </row>
    <row r="118" spans="1:8" x14ac:dyDescent="0.2">
      <c r="A118" s="16" t="s">
        <v>25</v>
      </c>
      <c r="B118" s="74">
        <f>SUM(B114:B117)</f>
        <v>502</v>
      </c>
      <c r="C118" s="17">
        <f>SUM(C114:C117)</f>
        <v>23.892857142857139</v>
      </c>
      <c r="D118" s="17">
        <f>SUM(D114:D117)</f>
        <v>15.344285714285714</v>
      </c>
      <c r="E118" s="17">
        <f>SUM(E114:E117)</f>
        <v>68.028571428571425</v>
      </c>
      <c r="F118" s="17">
        <f>SUM(F114:F117)</f>
        <v>506.59285714285716</v>
      </c>
      <c r="G118" s="4"/>
      <c r="H118" s="6"/>
    </row>
    <row r="119" spans="1:8" x14ac:dyDescent="0.2">
      <c r="A119" s="49" t="s">
        <v>211</v>
      </c>
      <c r="B119" s="75"/>
      <c r="C119" s="75"/>
      <c r="D119" s="75"/>
      <c r="E119" s="75"/>
      <c r="F119" s="75"/>
      <c r="G119" s="50"/>
      <c r="H119" s="51"/>
    </row>
    <row r="120" spans="1:8" ht="12.75" customHeight="1" x14ac:dyDescent="0.2">
      <c r="A120" s="6" t="s">
        <v>80</v>
      </c>
      <c r="B120" s="77">
        <v>200</v>
      </c>
      <c r="C120" s="8">
        <v>1.38</v>
      </c>
      <c r="D120" s="8">
        <v>5.2</v>
      </c>
      <c r="E120" s="8">
        <v>8.92</v>
      </c>
      <c r="F120" s="8">
        <v>88.2</v>
      </c>
      <c r="G120" s="76" t="s">
        <v>81</v>
      </c>
      <c r="H120" s="20" t="s">
        <v>82</v>
      </c>
    </row>
    <row r="121" spans="1:8" ht="12.75" customHeight="1" x14ac:dyDescent="0.2">
      <c r="A121" s="11" t="s">
        <v>21</v>
      </c>
      <c r="B121" s="84">
        <v>215</v>
      </c>
      <c r="C121" s="13">
        <v>7.0000000000000007E-2</v>
      </c>
      <c r="D121" s="13">
        <v>0.02</v>
      </c>
      <c r="E121" s="13">
        <v>15</v>
      </c>
      <c r="F121" s="13">
        <v>60</v>
      </c>
      <c r="G121" s="82" t="s">
        <v>22</v>
      </c>
      <c r="H121" s="6" t="s">
        <v>23</v>
      </c>
    </row>
    <row r="122" spans="1:8" x14ac:dyDescent="0.2">
      <c r="A122" s="14" t="s">
        <v>45</v>
      </c>
      <c r="B122" s="77">
        <v>20</v>
      </c>
      <c r="C122" s="8">
        <v>1.3</v>
      </c>
      <c r="D122" s="8">
        <v>0.2</v>
      </c>
      <c r="E122" s="8">
        <v>8.6</v>
      </c>
      <c r="F122" s="8">
        <v>43</v>
      </c>
      <c r="G122" s="41">
        <v>11</v>
      </c>
      <c r="H122" s="11" t="s">
        <v>47</v>
      </c>
    </row>
    <row r="123" spans="1:8" x14ac:dyDescent="0.2">
      <c r="A123" s="16" t="s">
        <v>25</v>
      </c>
      <c r="B123" s="74">
        <f>SUM(B120:B122)</f>
        <v>435</v>
      </c>
      <c r="C123" s="17">
        <f>SUM(C120:C122)</f>
        <v>2.75</v>
      </c>
      <c r="D123" s="17">
        <f>SUM(D120:D122)</f>
        <v>5.42</v>
      </c>
      <c r="E123" s="17">
        <f>SUM(E120:E122)</f>
        <v>32.520000000000003</v>
      </c>
      <c r="F123" s="17">
        <f>SUM(F120:F122)</f>
        <v>191.2</v>
      </c>
      <c r="G123" s="4"/>
      <c r="H123" s="6"/>
    </row>
    <row r="124" spans="1:8" x14ac:dyDescent="0.2">
      <c r="A124" s="16" t="s">
        <v>184</v>
      </c>
      <c r="B124" s="74">
        <f>SUM(B118,B123)</f>
        <v>937</v>
      </c>
      <c r="C124" s="5">
        <f>SUM(C118,C123)</f>
        <v>26.642857142857139</v>
      </c>
      <c r="D124" s="5">
        <f>SUM(D118,D123)</f>
        <v>20.764285714285712</v>
      </c>
      <c r="E124" s="5">
        <f>SUM(E118,E123)</f>
        <v>100.54857142857142</v>
      </c>
      <c r="F124" s="5">
        <f>SUM(F118,F123)</f>
        <v>697.7928571428572</v>
      </c>
      <c r="G124" s="4"/>
      <c r="H124" s="6"/>
    </row>
    <row r="125" spans="1:8" x14ac:dyDescent="0.2">
      <c r="A125" s="79" t="s">
        <v>72</v>
      </c>
      <c r="B125" s="50"/>
      <c r="C125" s="50"/>
      <c r="D125" s="50"/>
      <c r="E125" s="50"/>
      <c r="F125" s="50"/>
      <c r="G125" s="75"/>
      <c r="H125" s="80"/>
    </row>
    <row r="126" spans="1:8" x14ac:dyDescent="0.2">
      <c r="A126" s="43" t="s">
        <v>2</v>
      </c>
      <c r="B126" s="52" t="s">
        <v>3</v>
      </c>
      <c r="C126" s="53"/>
      <c r="D126" s="53"/>
      <c r="E126" s="53"/>
      <c r="F126" s="53"/>
      <c r="G126" s="43" t="s">
        <v>4</v>
      </c>
      <c r="H126" s="43" t="s">
        <v>5</v>
      </c>
    </row>
    <row r="127" spans="1:8" ht="12.75" customHeight="1" x14ac:dyDescent="0.2">
      <c r="A127" s="55"/>
      <c r="B127" s="56" t="s">
        <v>6</v>
      </c>
      <c r="C127" s="57" t="s">
        <v>7</v>
      </c>
      <c r="D127" s="57" t="s">
        <v>8</v>
      </c>
      <c r="E127" s="57" t="s">
        <v>9</v>
      </c>
      <c r="F127" s="57" t="s">
        <v>10</v>
      </c>
      <c r="G127" s="55"/>
      <c r="H127" s="55"/>
    </row>
    <row r="128" spans="1:8" x14ac:dyDescent="0.2">
      <c r="A128" s="1" t="s">
        <v>11</v>
      </c>
      <c r="B128" s="1"/>
      <c r="C128" s="1"/>
      <c r="D128" s="1"/>
      <c r="E128" s="1"/>
      <c r="F128" s="1"/>
      <c r="G128" s="1"/>
      <c r="H128" s="1"/>
    </row>
    <row r="129" spans="1:8" ht="12" customHeight="1" x14ac:dyDescent="0.2">
      <c r="A129" s="6" t="s">
        <v>131</v>
      </c>
      <c r="B129" s="63">
        <v>90</v>
      </c>
      <c r="C129" s="28">
        <v>14.68</v>
      </c>
      <c r="D129" s="8">
        <v>9.98</v>
      </c>
      <c r="E129" s="28">
        <v>11.03</v>
      </c>
      <c r="F129" s="28">
        <v>180.7</v>
      </c>
      <c r="G129" s="26" t="s">
        <v>132</v>
      </c>
      <c r="H129" s="11" t="s">
        <v>133</v>
      </c>
    </row>
    <row r="130" spans="1:8" ht="13.5" customHeight="1" x14ac:dyDescent="0.2">
      <c r="A130" s="70" t="s">
        <v>33</v>
      </c>
      <c r="B130" s="63">
        <v>5</v>
      </c>
      <c r="C130" s="8">
        <v>0.04</v>
      </c>
      <c r="D130" s="8">
        <v>3.6</v>
      </c>
      <c r="E130" s="8">
        <v>0.06</v>
      </c>
      <c r="F130" s="8">
        <v>33</v>
      </c>
      <c r="G130" s="86" t="s">
        <v>34</v>
      </c>
      <c r="H130" s="9" t="s">
        <v>35</v>
      </c>
    </row>
    <row r="131" spans="1:8" ht="12" customHeight="1" x14ac:dyDescent="0.2">
      <c r="A131" s="11" t="s">
        <v>36</v>
      </c>
      <c r="B131" s="84">
        <v>100</v>
      </c>
      <c r="C131" s="13">
        <f>3.06/1.5</f>
        <v>2.04</v>
      </c>
      <c r="D131" s="13">
        <f>4.8/1.5</f>
        <v>3.1999999999999997</v>
      </c>
      <c r="E131" s="13">
        <f>20.44/1.5</f>
        <v>13.626666666666667</v>
      </c>
      <c r="F131" s="13">
        <f>137.25/1.5</f>
        <v>91.5</v>
      </c>
      <c r="G131" s="26" t="s">
        <v>37</v>
      </c>
      <c r="H131" s="11" t="s">
        <v>38</v>
      </c>
    </row>
    <row r="132" spans="1:8" ht="20.399999999999999" x14ac:dyDescent="0.2">
      <c r="A132" s="85" t="s">
        <v>76</v>
      </c>
      <c r="B132" s="59">
        <v>60</v>
      </c>
      <c r="C132" s="8">
        <v>0.66</v>
      </c>
      <c r="D132" s="8">
        <v>0.12</v>
      </c>
      <c r="E132" s="8">
        <v>2.2799999999999998</v>
      </c>
      <c r="F132" s="8">
        <v>13.2</v>
      </c>
      <c r="G132" s="86" t="s">
        <v>77</v>
      </c>
      <c r="H132" s="11" t="s">
        <v>78</v>
      </c>
    </row>
    <row r="133" spans="1:8" x14ac:dyDescent="0.2">
      <c r="A133" s="14" t="s">
        <v>48</v>
      </c>
      <c r="B133" s="63">
        <v>50</v>
      </c>
      <c r="C133" s="28">
        <v>4</v>
      </c>
      <c r="D133" s="28">
        <v>0.5</v>
      </c>
      <c r="E133" s="28">
        <v>25.5</v>
      </c>
      <c r="F133" s="96">
        <v>125</v>
      </c>
      <c r="G133" s="82" t="s">
        <v>46</v>
      </c>
      <c r="H133" s="11" t="s">
        <v>49</v>
      </c>
    </row>
    <row r="134" spans="1:8" x14ac:dyDescent="0.2">
      <c r="A134" s="11" t="s">
        <v>21</v>
      </c>
      <c r="B134" s="67">
        <v>215</v>
      </c>
      <c r="C134" s="68">
        <v>7.0000000000000007E-2</v>
      </c>
      <c r="D134" s="68">
        <v>0.02</v>
      </c>
      <c r="E134" s="68">
        <v>15</v>
      </c>
      <c r="F134" s="68">
        <v>60</v>
      </c>
      <c r="G134" s="69" t="s">
        <v>22</v>
      </c>
      <c r="H134" s="70" t="s">
        <v>23</v>
      </c>
    </row>
    <row r="135" spans="1:8" x14ac:dyDescent="0.2">
      <c r="A135" s="16" t="s">
        <v>25</v>
      </c>
      <c r="B135" s="74">
        <f>SUM(B129:B134)</f>
        <v>520</v>
      </c>
      <c r="C135" s="17">
        <f>SUM(C129:C134)</f>
        <v>21.49</v>
      </c>
      <c r="D135" s="17">
        <f>SUM(D129:D134)</f>
        <v>17.420000000000002</v>
      </c>
      <c r="E135" s="17">
        <f>SUM(E129:E134)</f>
        <v>67.49666666666667</v>
      </c>
      <c r="F135" s="17">
        <f>SUM(F129:F134)</f>
        <v>503.4</v>
      </c>
      <c r="G135" s="4"/>
      <c r="H135" s="6"/>
    </row>
    <row r="136" spans="1:8" x14ac:dyDescent="0.2">
      <c r="A136" s="49" t="s">
        <v>211</v>
      </c>
      <c r="B136" s="75"/>
      <c r="C136" s="75"/>
      <c r="D136" s="75"/>
      <c r="E136" s="75"/>
      <c r="F136" s="75"/>
      <c r="G136" s="50"/>
      <c r="H136" s="51"/>
    </row>
    <row r="137" spans="1:8" s="27" customFormat="1" ht="12" customHeight="1" x14ac:dyDescent="0.2">
      <c r="A137" s="23" t="s">
        <v>150</v>
      </c>
      <c r="B137" s="24">
        <v>200</v>
      </c>
      <c r="C137" s="25">
        <v>1.56</v>
      </c>
      <c r="D137" s="25">
        <v>5.2</v>
      </c>
      <c r="E137" s="25">
        <v>8.6</v>
      </c>
      <c r="F137" s="25">
        <v>87.89</v>
      </c>
      <c r="G137" s="26" t="s">
        <v>99</v>
      </c>
      <c r="H137" s="9" t="s">
        <v>100</v>
      </c>
    </row>
    <row r="138" spans="1:8" ht="12.75" customHeight="1" x14ac:dyDescent="0.2">
      <c r="A138" s="11" t="s">
        <v>21</v>
      </c>
      <c r="B138" s="67">
        <v>215</v>
      </c>
      <c r="C138" s="68">
        <v>7.0000000000000007E-2</v>
      </c>
      <c r="D138" s="68">
        <v>0.02</v>
      </c>
      <c r="E138" s="68">
        <v>15</v>
      </c>
      <c r="F138" s="68">
        <v>60</v>
      </c>
      <c r="G138" s="69" t="s">
        <v>22</v>
      </c>
      <c r="H138" s="70" t="s">
        <v>23</v>
      </c>
    </row>
    <row r="139" spans="1:8" x14ac:dyDescent="0.2">
      <c r="A139" s="14" t="s">
        <v>45</v>
      </c>
      <c r="B139" s="77">
        <v>20</v>
      </c>
      <c r="C139" s="8">
        <v>1.3</v>
      </c>
      <c r="D139" s="8">
        <v>0.2</v>
      </c>
      <c r="E139" s="8">
        <v>8.6</v>
      </c>
      <c r="F139" s="8">
        <v>43</v>
      </c>
      <c r="G139" s="41">
        <v>11</v>
      </c>
      <c r="H139" s="11" t="s">
        <v>47</v>
      </c>
    </row>
    <row r="140" spans="1:8" x14ac:dyDescent="0.2">
      <c r="A140" s="16" t="s">
        <v>25</v>
      </c>
      <c r="B140" s="74">
        <f>SUM(B137:B139)</f>
        <v>435</v>
      </c>
      <c r="C140" s="17">
        <f>SUM(C137:C139)</f>
        <v>2.93</v>
      </c>
      <c r="D140" s="17">
        <f>SUM(D137:D139)</f>
        <v>5.42</v>
      </c>
      <c r="E140" s="17">
        <f>SUM(E137:E139)</f>
        <v>32.200000000000003</v>
      </c>
      <c r="F140" s="17">
        <f>SUM(F137:F139)</f>
        <v>190.89</v>
      </c>
      <c r="G140" s="4"/>
      <c r="H140" s="6"/>
    </row>
    <row r="141" spans="1:8" x14ac:dyDescent="0.2">
      <c r="A141" s="16" t="s">
        <v>184</v>
      </c>
      <c r="B141" s="74">
        <f>SUM(B135,B140)</f>
        <v>955</v>
      </c>
      <c r="C141" s="5">
        <f>SUM(C135,C140)</f>
        <v>24.419999999999998</v>
      </c>
      <c r="D141" s="5">
        <f>SUM(D135,D140)</f>
        <v>22.840000000000003</v>
      </c>
      <c r="E141" s="5">
        <f>SUM(E135,E140)</f>
        <v>99.696666666666673</v>
      </c>
      <c r="F141" s="5">
        <f>SUM(F135,F140)</f>
        <v>694.29</v>
      </c>
      <c r="G141" s="4"/>
      <c r="H141" s="6"/>
    </row>
    <row r="142" spans="1:8" x14ac:dyDescent="0.2">
      <c r="A142" s="79" t="s">
        <v>92</v>
      </c>
      <c r="B142" s="50"/>
      <c r="C142" s="50"/>
      <c r="D142" s="50"/>
      <c r="E142" s="50"/>
      <c r="F142" s="50"/>
      <c r="G142" s="75"/>
      <c r="H142" s="80"/>
    </row>
    <row r="143" spans="1:8" x14ac:dyDescent="0.2">
      <c r="A143" s="43" t="s">
        <v>2</v>
      </c>
      <c r="B143" s="52" t="s">
        <v>3</v>
      </c>
      <c r="C143" s="53"/>
      <c r="D143" s="53"/>
      <c r="E143" s="53"/>
      <c r="F143" s="53"/>
      <c r="G143" s="43" t="s">
        <v>4</v>
      </c>
      <c r="H143" s="43" t="s">
        <v>5</v>
      </c>
    </row>
    <row r="144" spans="1:8" ht="10.5" customHeight="1" x14ac:dyDescent="0.2">
      <c r="A144" s="55"/>
      <c r="B144" s="56" t="s">
        <v>6</v>
      </c>
      <c r="C144" s="57" t="s">
        <v>7</v>
      </c>
      <c r="D144" s="57" t="s">
        <v>8</v>
      </c>
      <c r="E144" s="57" t="s">
        <v>9</v>
      </c>
      <c r="F144" s="57" t="s">
        <v>10</v>
      </c>
      <c r="G144" s="55"/>
      <c r="H144" s="55"/>
    </row>
    <row r="145" spans="1:8" x14ac:dyDescent="0.2">
      <c r="A145" s="1" t="s">
        <v>11</v>
      </c>
      <c r="B145" s="1"/>
      <c r="C145" s="1"/>
      <c r="D145" s="1"/>
      <c r="E145" s="1"/>
      <c r="F145" s="1"/>
      <c r="G145" s="1"/>
      <c r="H145" s="1"/>
    </row>
    <row r="146" spans="1:8" x14ac:dyDescent="0.2">
      <c r="A146" s="6" t="s">
        <v>141</v>
      </c>
      <c r="B146" s="63">
        <v>90</v>
      </c>
      <c r="C146" s="8">
        <v>11.32</v>
      </c>
      <c r="D146" s="8">
        <v>12.8</v>
      </c>
      <c r="E146" s="8">
        <v>12.2</v>
      </c>
      <c r="F146" s="8">
        <v>207.8</v>
      </c>
      <c r="G146" s="66" t="s">
        <v>142</v>
      </c>
      <c r="H146" s="9" t="s">
        <v>143</v>
      </c>
    </row>
    <row r="147" spans="1:8" x14ac:dyDescent="0.2">
      <c r="A147" s="11" t="s">
        <v>154</v>
      </c>
      <c r="B147" s="63">
        <v>50</v>
      </c>
      <c r="C147" s="8">
        <v>0.88</v>
      </c>
      <c r="D147" s="8">
        <v>2.5</v>
      </c>
      <c r="E147" s="8">
        <v>3.51</v>
      </c>
      <c r="F147" s="8">
        <v>40.049999999999997</v>
      </c>
      <c r="G147" s="66" t="s">
        <v>155</v>
      </c>
      <c r="H147" s="9" t="s">
        <v>156</v>
      </c>
    </row>
    <row r="148" spans="1:8" ht="12" customHeight="1" x14ac:dyDescent="0.2">
      <c r="A148" s="14" t="s">
        <v>104</v>
      </c>
      <c r="B148" s="59">
        <v>100</v>
      </c>
      <c r="C148" s="28">
        <v>5.7</v>
      </c>
      <c r="D148" s="28">
        <v>4.0599999999999996</v>
      </c>
      <c r="E148" s="28">
        <v>25.76</v>
      </c>
      <c r="F148" s="28">
        <v>162.5</v>
      </c>
      <c r="G148" s="97" t="s">
        <v>105</v>
      </c>
      <c r="H148" s="72" t="s">
        <v>106</v>
      </c>
    </row>
    <row r="149" spans="1:8" x14ac:dyDescent="0.2">
      <c r="A149" s="14" t="s">
        <v>79</v>
      </c>
      <c r="B149" s="63">
        <v>40</v>
      </c>
      <c r="C149" s="8">
        <v>3.2</v>
      </c>
      <c r="D149" s="8">
        <v>0.4</v>
      </c>
      <c r="E149" s="8">
        <v>20.399999999999999</v>
      </c>
      <c r="F149" s="8">
        <v>100</v>
      </c>
      <c r="G149" s="82" t="s">
        <v>46</v>
      </c>
      <c r="H149" s="11" t="s">
        <v>49</v>
      </c>
    </row>
    <row r="150" spans="1:8" x14ac:dyDescent="0.2">
      <c r="A150" s="20" t="s">
        <v>57</v>
      </c>
      <c r="B150" s="77">
        <v>222</v>
      </c>
      <c r="C150" s="13">
        <v>0.13</v>
      </c>
      <c r="D150" s="13">
        <v>0.02</v>
      </c>
      <c r="E150" s="13">
        <v>15.2</v>
      </c>
      <c r="F150" s="13">
        <v>62</v>
      </c>
      <c r="G150" s="69" t="s">
        <v>58</v>
      </c>
      <c r="H150" s="81" t="s">
        <v>59</v>
      </c>
    </row>
    <row r="151" spans="1:8" x14ac:dyDescent="0.2">
      <c r="A151" s="16" t="s">
        <v>25</v>
      </c>
      <c r="B151" s="74">
        <f>SUM(B146:B150)</f>
        <v>502</v>
      </c>
      <c r="C151" s="17">
        <f>SUM(C146:C150)</f>
        <v>21.23</v>
      </c>
      <c r="D151" s="17">
        <f>SUM(D146:D150)</f>
        <v>19.779999999999998</v>
      </c>
      <c r="E151" s="17">
        <f>SUM(E146:E150)</f>
        <v>77.069999999999993</v>
      </c>
      <c r="F151" s="17">
        <f>SUM(F146:F150)</f>
        <v>572.35</v>
      </c>
      <c r="G151" s="4"/>
      <c r="H151" s="6"/>
    </row>
    <row r="152" spans="1:8" x14ac:dyDescent="0.2">
      <c r="A152" s="49" t="s">
        <v>211</v>
      </c>
      <c r="B152" s="75"/>
      <c r="C152" s="75"/>
      <c r="D152" s="75"/>
      <c r="E152" s="75"/>
      <c r="F152" s="75"/>
      <c r="G152" s="50"/>
      <c r="H152" s="51"/>
    </row>
    <row r="153" spans="1:8" ht="13.5" customHeight="1" x14ac:dyDescent="0.2">
      <c r="A153" s="6" t="s">
        <v>114</v>
      </c>
      <c r="B153" s="63">
        <v>200</v>
      </c>
      <c r="C153" s="8">
        <v>1.62</v>
      </c>
      <c r="D153" s="8">
        <v>2.19</v>
      </c>
      <c r="E153" s="8">
        <v>12.81</v>
      </c>
      <c r="F153" s="8">
        <v>77.13</v>
      </c>
      <c r="G153" s="76" t="s">
        <v>115</v>
      </c>
      <c r="H153" s="11" t="s">
        <v>116</v>
      </c>
    </row>
    <row r="154" spans="1:8" ht="12.75" customHeight="1" x14ac:dyDescent="0.2">
      <c r="A154" s="11" t="s">
        <v>21</v>
      </c>
      <c r="B154" s="67">
        <v>215</v>
      </c>
      <c r="C154" s="13">
        <v>7.0000000000000007E-2</v>
      </c>
      <c r="D154" s="13">
        <v>0.02</v>
      </c>
      <c r="E154" s="13">
        <v>15</v>
      </c>
      <c r="F154" s="13">
        <v>60</v>
      </c>
      <c r="G154" s="82" t="s">
        <v>22</v>
      </c>
      <c r="H154" s="70" t="s">
        <v>23</v>
      </c>
    </row>
    <row r="155" spans="1:8" x14ac:dyDescent="0.2">
      <c r="A155" s="14" t="s">
        <v>45</v>
      </c>
      <c r="B155" s="77">
        <v>20</v>
      </c>
      <c r="C155" s="8">
        <v>1.3</v>
      </c>
      <c r="D155" s="8">
        <v>0.2</v>
      </c>
      <c r="E155" s="8">
        <v>8.6</v>
      </c>
      <c r="F155" s="8">
        <v>43</v>
      </c>
      <c r="G155" s="41">
        <v>11</v>
      </c>
      <c r="H155" s="11" t="s">
        <v>47</v>
      </c>
    </row>
    <row r="156" spans="1:8" x14ac:dyDescent="0.2">
      <c r="A156" s="16" t="s">
        <v>25</v>
      </c>
      <c r="B156" s="74">
        <f>SUM(B153:B155)</f>
        <v>435</v>
      </c>
      <c r="C156" s="17">
        <f>SUM(C153:C155)</f>
        <v>2.99</v>
      </c>
      <c r="D156" s="17">
        <f>SUM(D153:D155)</f>
        <v>2.41</v>
      </c>
      <c r="E156" s="17">
        <f>SUM(E153:E155)</f>
        <v>36.410000000000004</v>
      </c>
      <c r="F156" s="17">
        <f>SUM(F153:F155)</f>
        <v>180.13</v>
      </c>
      <c r="G156" s="4"/>
      <c r="H156" s="6"/>
    </row>
    <row r="157" spans="1:8" x14ac:dyDescent="0.2">
      <c r="A157" s="16" t="s">
        <v>184</v>
      </c>
      <c r="B157" s="74">
        <f>SUM(B151,B156)</f>
        <v>937</v>
      </c>
      <c r="C157" s="5">
        <f>SUM(C151,C156)</f>
        <v>24.22</v>
      </c>
      <c r="D157" s="5">
        <f>SUM(D151,D156)</f>
        <v>22.189999999999998</v>
      </c>
      <c r="E157" s="5">
        <f>SUM(E151,E156)</f>
        <v>113.47999999999999</v>
      </c>
      <c r="F157" s="5">
        <f>SUM(F151,F156)</f>
        <v>752.48</v>
      </c>
      <c r="G157" s="4"/>
      <c r="H157" s="6"/>
    </row>
    <row r="158" spans="1:8" x14ac:dyDescent="0.2">
      <c r="A158" s="3" t="s">
        <v>111</v>
      </c>
      <c r="B158" s="3"/>
      <c r="C158" s="3"/>
      <c r="D158" s="3"/>
      <c r="E158" s="3"/>
      <c r="F158" s="3"/>
      <c r="G158" s="3"/>
      <c r="H158" s="3"/>
    </row>
    <row r="159" spans="1:8" x14ac:dyDescent="0.2">
      <c r="A159" s="43" t="s">
        <v>2</v>
      </c>
      <c r="B159" s="52" t="s">
        <v>3</v>
      </c>
      <c r="C159" s="53"/>
      <c r="D159" s="53"/>
      <c r="E159" s="53"/>
      <c r="F159" s="53"/>
      <c r="G159" s="43" t="s">
        <v>4</v>
      </c>
      <c r="H159" s="43" t="s">
        <v>5</v>
      </c>
    </row>
    <row r="160" spans="1:8" ht="11.25" customHeight="1" x14ac:dyDescent="0.2">
      <c r="A160" s="55"/>
      <c r="B160" s="56" t="s">
        <v>6</v>
      </c>
      <c r="C160" s="57" t="s">
        <v>7</v>
      </c>
      <c r="D160" s="57" t="s">
        <v>8</v>
      </c>
      <c r="E160" s="57" t="s">
        <v>9</v>
      </c>
      <c r="F160" s="57" t="s">
        <v>10</v>
      </c>
      <c r="G160" s="55"/>
      <c r="H160" s="55"/>
    </row>
    <row r="161" spans="1:8" x14ac:dyDescent="0.2">
      <c r="A161" s="1" t="s">
        <v>11</v>
      </c>
      <c r="B161" s="1"/>
      <c r="C161" s="43"/>
      <c r="D161" s="43"/>
      <c r="E161" s="43"/>
      <c r="F161" s="43"/>
      <c r="G161" s="1"/>
      <c r="H161" s="1"/>
    </row>
    <row r="162" spans="1:8" ht="12.75" customHeight="1" x14ac:dyDescent="0.2">
      <c r="A162" s="6" t="s">
        <v>160</v>
      </c>
      <c r="B162" s="59">
        <v>150</v>
      </c>
      <c r="C162" s="60">
        <v>18.63</v>
      </c>
      <c r="D162" s="60">
        <v>9.5299999999999994</v>
      </c>
      <c r="E162" s="60">
        <v>41.77</v>
      </c>
      <c r="F162" s="60">
        <v>331.5</v>
      </c>
      <c r="G162" s="66" t="s">
        <v>161</v>
      </c>
      <c r="H162" s="6" t="s">
        <v>162</v>
      </c>
    </row>
    <row r="163" spans="1:8" x14ac:dyDescent="0.2">
      <c r="A163" s="6" t="s">
        <v>163</v>
      </c>
      <c r="B163" s="63">
        <v>50</v>
      </c>
      <c r="C163" s="8">
        <v>3.54</v>
      </c>
      <c r="D163" s="8">
        <v>6.57</v>
      </c>
      <c r="E163" s="8">
        <v>27.87</v>
      </c>
      <c r="F163" s="8">
        <v>185</v>
      </c>
      <c r="G163" s="86" t="s">
        <v>164</v>
      </c>
      <c r="H163" s="9" t="s">
        <v>165</v>
      </c>
    </row>
    <row r="164" spans="1:8" x14ac:dyDescent="0.2">
      <c r="A164" s="6" t="s">
        <v>54</v>
      </c>
      <c r="B164" s="63">
        <v>100</v>
      </c>
      <c r="C164" s="89">
        <v>0.4</v>
      </c>
      <c r="D164" s="89">
        <v>0.4</v>
      </c>
      <c r="E164" s="89">
        <f>19.6/2</f>
        <v>9.8000000000000007</v>
      </c>
      <c r="F164" s="89">
        <f>94/2</f>
        <v>47</v>
      </c>
      <c r="G164" s="66" t="s">
        <v>55</v>
      </c>
      <c r="H164" s="6" t="s">
        <v>56</v>
      </c>
    </row>
    <row r="165" spans="1:8" x14ac:dyDescent="0.2">
      <c r="A165" s="20" t="s">
        <v>57</v>
      </c>
      <c r="B165" s="77">
        <v>222</v>
      </c>
      <c r="C165" s="13">
        <v>0.13</v>
      </c>
      <c r="D165" s="13">
        <v>0.02</v>
      </c>
      <c r="E165" s="13">
        <v>15.2</v>
      </c>
      <c r="F165" s="13">
        <v>62</v>
      </c>
      <c r="G165" s="69" t="s">
        <v>58</v>
      </c>
      <c r="H165" s="81" t="s">
        <v>59</v>
      </c>
    </row>
    <row r="166" spans="1:8" x14ac:dyDescent="0.2">
      <c r="A166" s="16" t="s">
        <v>25</v>
      </c>
      <c r="B166" s="74">
        <f>SUM(B162:B165)</f>
        <v>522</v>
      </c>
      <c r="C166" s="17">
        <f>SUM(C162:C165)</f>
        <v>22.699999999999996</v>
      </c>
      <c r="D166" s="17">
        <f>SUM(D162:D165)</f>
        <v>16.52</v>
      </c>
      <c r="E166" s="17">
        <f>SUM(E162:E165)</f>
        <v>94.64</v>
      </c>
      <c r="F166" s="17">
        <f>SUM(F162:F165)</f>
        <v>625.5</v>
      </c>
      <c r="G166" s="4"/>
      <c r="H166" s="6"/>
    </row>
    <row r="167" spans="1:8" x14ac:dyDescent="0.2">
      <c r="A167" s="49" t="s">
        <v>211</v>
      </c>
      <c r="B167" s="75"/>
      <c r="C167" s="75"/>
      <c r="D167" s="75"/>
      <c r="E167" s="75"/>
      <c r="F167" s="75"/>
      <c r="G167" s="50"/>
      <c r="H167" s="51"/>
    </row>
    <row r="168" spans="1:8" ht="12.75" customHeight="1" x14ac:dyDescent="0.2">
      <c r="A168" s="6" t="s">
        <v>128</v>
      </c>
      <c r="B168" s="77">
        <v>200</v>
      </c>
      <c r="C168" s="8">
        <v>1.2</v>
      </c>
      <c r="D168" s="8">
        <v>5.2</v>
      </c>
      <c r="E168" s="8">
        <v>6.5</v>
      </c>
      <c r="F168" s="8">
        <v>77.010000000000005</v>
      </c>
      <c r="G168" s="76" t="s">
        <v>166</v>
      </c>
      <c r="H168" s="20" t="s">
        <v>130</v>
      </c>
    </row>
    <row r="169" spans="1:8" ht="12.75" customHeight="1" x14ac:dyDescent="0.2">
      <c r="A169" s="11" t="s">
        <v>21</v>
      </c>
      <c r="B169" s="84">
        <v>215</v>
      </c>
      <c r="C169" s="13">
        <v>7.0000000000000007E-2</v>
      </c>
      <c r="D169" s="13">
        <v>0.02</v>
      </c>
      <c r="E169" s="13">
        <v>15</v>
      </c>
      <c r="F169" s="13">
        <v>60</v>
      </c>
      <c r="G169" s="82" t="s">
        <v>22</v>
      </c>
      <c r="H169" s="6" t="s">
        <v>23</v>
      </c>
    </row>
    <row r="170" spans="1:8" x14ac:dyDescent="0.2">
      <c r="A170" s="14" t="s">
        <v>45</v>
      </c>
      <c r="B170" s="77">
        <v>20</v>
      </c>
      <c r="C170" s="8">
        <v>1.3</v>
      </c>
      <c r="D170" s="8">
        <v>0.2</v>
      </c>
      <c r="E170" s="8">
        <v>8.6</v>
      </c>
      <c r="F170" s="8">
        <v>43</v>
      </c>
      <c r="G170" s="41">
        <v>11</v>
      </c>
      <c r="H170" s="11" t="s">
        <v>47</v>
      </c>
    </row>
    <row r="171" spans="1:8" x14ac:dyDescent="0.2">
      <c r="A171" s="16" t="s">
        <v>25</v>
      </c>
      <c r="B171" s="74">
        <f>SUM(B168:B170)</f>
        <v>435</v>
      </c>
      <c r="C171" s="17">
        <f>SUM(C168:C170)</f>
        <v>2.5700000000000003</v>
      </c>
      <c r="D171" s="17">
        <f>SUM(D168:D170)</f>
        <v>5.42</v>
      </c>
      <c r="E171" s="17">
        <f>SUM(E168:E170)</f>
        <v>30.1</v>
      </c>
      <c r="F171" s="17">
        <f>SUM(F168:F170)</f>
        <v>180.01</v>
      </c>
      <c r="G171" s="4"/>
      <c r="H171" s="6"/>
    </row>
    <row r="172" spans="1:8" x14ac:dyDescent="0.2">
      <c r="A172" s="16" t="s">
        <v>184</v>
      </c>
      <c r="B172" s="74">
        <f>SUM(B166,B171)</f>
        <v>957</v>
      </c>
      <c r="C172" s="5">
        <f>SUM(C166,C171)</f>
        <v>25.269999999999996</v>
      </c>
      <c r="D172" s="5">
        <f>SUM(D166,D171)</f>
        <v>21.939999999999998</v>
      </c>
      <c r="E172" s="5">
        <f>SUM(E166,E171)</f>
        <v>124.74000000000001</v>
      </c>
      <c r="F172" s="5">
        <f>SUM(F166,F171)</f>
        <v>805.51</v>
      </c>
      <c r="G172" s="4"/>
      <c r="H172" s="6"/>
    </row>
    <row r="173" spans="1:8" x14ac:dyDescent="0.2">
      <c r="A173" s="3" t="s">
        <v>124</v>
      </c>
      <c r="B173" s="3"/>
      <c r="C173" s="3"/>
      <c r="D173" s="3"/>
      <c r="E173" s="3"/>
      <c r="F173" s="3"/>
      <c r="G173" s="3"/>
      <c r="H173" s="3"/>
    </row>
    <row r="174" spans="1:8" x14ac:dyDescent="0.2">
      <c r="A174" s="43" t="s">
        <v>2</v>
      </c>
      <c r="B174" s="52" t="s">
        <v>3</v>
      </c>
      <c r="C174" s="53"/>
      <c r="D174" s="53"/>
      <c r="E174" s="53"/>
      <c r="F174" s="53"/>
      <c r="G174" s="43" t="s">
        <v>4</v>
      </c>
      <c r="H174" s="43" t="s">
        <v>5</v>
      </c>
    </row>
    <row r="175" spans="1:8" ht="12" customHeight="1" x14ac:dyDescent="0.2">
      <c r="A175" s="55"/>
      <c r="B175" s="56" t="s">
        <v>6</v>
      </c>
      <c r="C175" s="57" t="s">
        <v>7</v>
      </c>
      <c r="D175" s="57" t="s">
        <v>8</v>
      </c>
      <c r="E175" s="57" t="s">
        <v>9</v>
      </c>
      <c r="F175" s="57" t="s">
        <v>10</v>
      </c>
      <c r="G175" s="55"/>
      <c r="H175" s="55"/>
    </row>
    <row r="176" spans="1:8" x14ac:dyDescent="0.2">
      <c r="A176" s="1" t="s">
        <v>11</v>
      </c>
      <c r="B176" s="1"/>
      <c r="C176" s="1"/>
      <c r="D176" s="1"/>
      <c r="E176" s="1"/>
      <c r="F176" s="1"/>
      <c r="G176" s="1"/>
      <c r="H176" s="1"/>
    </row>
    <row r="177" spans="1:8" s="2" customFormat="1" ht="12.75" customHeight="1" x14ac:dyDescent="0.2">
      <c r="A177" s="6" t="s">
        <v>169</v>
      </c>
      <c r="B177" s="7">
        <v>205</v>
      </c>
      <c r="C177" s="8">
        <v>6.12</v>
      </c>
      <c r="D177" s="8">
        <v>5.56</v>
      </c>
      <c r="E177" s="8">
        <v>50.64</v>
      </c>
      <c r="F177" s="8">
        <v>272.32</v>
      </c>
      <c r="G177" s="7" t="s">
        <v>170</v>
      </c>
      <c r="H177" s="6" t="s">
        <v>171</v>
      </c>
    </row>
    <row r="178" spans="1:8" s="2" customFormat="1" ht="11.4" customHeight="1" x14ac:dyDescent="0.2">
      <c r="A178" s="6" t="s">
        <v>15</v>
      </c>
      <c r="B178" s="10">
        <v>30</v>
      </c>
      <c r="C178" s="8">
        <f>4.64/20*30</f>
        <v>6.9599999999999991</v>
      </c>
      <c r="D178" s="8">
        <f>5.9/20*30</f>
        <v>8.8500000000000014</v>
      </c>
      <c r="E178" s="8">
        <v>0</v>
      </c>
      <c r="F178" s="8">
        <f>72/20*30</f>
        <v>108</v>
      </c>
      <c r="G178" s="7" t="s">
        <v>16</v>
      </c>
      <c r="H178" s="6" t="s">
        <v>17</v>
      </c>
    </row>
    <row r="179" spans="1:8" s="2" customFormat="1" x14ac:dyDescent="0.2">
      <c r="A179" s="11" t="s">
        <v>18</v>
      </c>
      <c r="B179" s="7">
        <v>30</v>
      </c>
      <c r="C179" s="8">
        <v>2.85</v>
      </c>
      <c r="D179" s="8">
        <v>0.9</v>
      </c>
      <c r="E179" s="8">
        <v>15.6</v>
      </c>
      <c r="F179" s="8">
        <v>79.5</v>
      </c>
      <c r="G179" s="10" t="s">
        <v>19</v>
      </c>
      <c r="H179" s="9" t="s">
        <v>20</v>
      </c>
    </row>
    <row r="180" spans="1:8" s="2" customFormat="1" x14ac:dyDescent="0.2">
      <c r="A180" s="6" t="s">
        <v>54</v>
      </c>
      <c r="B180" s="10">
        <v>100</v>
      </c>
      <c r="C180" s="8">
        <v>0.4</v>
      </c>
      <c r="D180" s="8">
        <v>0.4</v>
      </c>
      <c r="E180" s="8">
        <f>19.6/2</f>
        <v>9.8000000000000007</v>
      </c>
      <c r="F180" s="8">
        <f>94/2</f>
        <v>47</v>
      </c>
      <c r="G180" s="10" t="s">
        <v>55</v>
      </c>
      <c r="H180" s="6" t="s">
        <v>56</v>
      </c>
    </row>
    <row r="181" spans="1:8" s="19" customFormat="1" x14ac:dyDescent="0.2">
      <c r="A181" s="11" t="s">
        <v>21</v>
      </c>
      <c r="B181" s="10">
        <v>215</v>
      </c>
      <c r="C181" s="13">
        <v>7.0000000000000007E-2</v>
      </c>
      <c r="D181" s="13">
        <v>0.02</v>
      </c>
      <c r="E181" s="13">
        <v>15</v>
      </c>
      <c r="F181" s="13">
        <v>60</v>
      </c>
      <c r="G181" s="10" t="s">
        <v>22</v>
      </c>
      <c r="H181" s="6" t="s">
        <v>23</v>
      </c>
    </row>
    <row r="182" spans="1:8" x14ac:dyDescent="0.2">
      <c r="A182" s="16" t="s">
        <v>25</v>
      </c>
      <c r="B182" s="74">
        <f>SUM(B177:B181)</f>
        <v>580</v>
      </c>
      <c r="C182" s="17">
        <f>SUM(C177:C181)</f>
        <v>16.399999999999999</v>
      </c>
      <c r="D182" s="17">
        <f>SUM(D177:D181)</f>
        <v>15.73</v>
      </c>
      <c r="E182" s="17">
        <f>SUM(E177:E181)</f>
        <v>91.039999999999992</v>
      </c>
      <c r="F182" s="17">
        <f>SUM(F177:F181)</f>
        <v>566.81999999999994</v>
      </c>
      <c r="G182" s="4"/>
      <c r="H182" s="6"/>
    </row>
    <row r="183" spans="1:8" x14ac:dyDescent="0.2">
      <c r="A183" s="49" t="s">
        <v>211</v>
      </c>
      <c r="B183" s="75"/>
      <c r="C183" s="75"/>
      <c r="D183" s="75"/>
      <c r="E183" s="75"/>
      <c r="F183" s="75"/>
      <c r="G183" s="50"/>
      <c r="H183" s="51"/>
    </row>
    <row r="184" spans="1:8" x14ac:dyDescent="0.2">
      <c r="A184" s="6" t="s">
        <v>172</v>
      </c>
      <c r="B184" s="63">
        <v>200</v>
      </c>
      <c r="C184" s="8">
        <v>1.53</v>
      </c>
      <c r="D184" s="8">
        <v>5.0999999999999996</v>
      </c>
      <c r="E184" s="8">
        <v>8</v>
      </c>
      <c r="F184" s="8">
        <v>83.9</v>
      </c>
      <c r="G184" s="40" t="s">
        <v>215</v>
      </c>
      <c r="H184" s="11" t="s">
        <v>174</v>
      </c>
    </row>
    <row r="185" spans="1:8" ht="12.75" customHeight="1" x14ac:dyDescent="0.2">
      <c r="A185" s="11" t="s">
        <v>21</v>
      </c>
      <c r="B185" s="67">
        <v>215</v>
      </c>
      <c r="C185" s="13">
        <v>7.0000000000000007E-2</v>
      </c>
      <c r="D185" s="13">
        <v>0.02</v>
      </c>
      <c r="E185" s="13">
        <v>15</v>
      </c>
      <c r="F185" s="13">
        <v>60</v>
      </c>
      <c r="G185" s="69" t="s">
        <v>22</v>
      </c>
      <c r="H185" s="70" t="s">
        <v>23</v>
      </c>
    </row>
    <row r="186" spans="1:8" x14ac:dyDescent="0.2">
      <c r="A186" s="14" t="s">
        <v>45</v>
      </c>
      <c r="B186" s="77">
        <v>20</v>
      </c>
      <c r="C186" s="8">
        <v>1.3</v>
      </c>
      <c r="D186" s="8">
        <v>0.2</v>
      </c>
      <c r="E186" s="8">
        <v>8.6</v>
      </c>
      <c r="F186" s="8">
        <v>43</v>
      </c>
      <c r="G186" s="41">
        <v>11</v>
      </c>
      <c r="H186" s="11" t="s">
        <v>47</v>
      </c>
    </row>
    <row r="187" spans="1:8" x14ac:dyDescent="0.2">
      <c r="A187" s="16" t="s">
        <v>25</v>
      </c>
      <c r="B187" s="74">
        <f>SUM(B184:B186)</f>
        <v>435</v>
      </c>
      <c r="C187" s="17">
        <f>SUM(C184:C186)</f>
        <v>2.9000000000000004</v>
      </c>
      <c r="D187" s="17">
        <f>SUM(D184:D186)</f>
        <v>5.3199999999999994</v>
      </c>
      <c r="E187" s="17">
        <f>SUM(E184:E186)</f>
        <v>31.6</v>
      </c>
      <c r="F187" s="17">
        <f>SUM(F184:F186)</f>
        <v>186.9</v>
      </c>
      <c r="G187" s="4"/>
      <c r="H187" s="6"/>
    </row>
    <row r="188" spans="1:8" x14ac:dyDescent="0.2">
      <c r="A188" s="16" t="s">
        <v>184</v>
      </c>
      <c r="B188" s="74">
        <f>SUM(B182,B187)</f>
        <v>1015</v>
      </c>
      <c r="C188" s="5">
        <f>SUM(C182,C187)</f>
        <v>19.299999999999997</v>
      </c>
      <c r="D188" s="5">
        <f>SUM(D182,D187)</f>
        <v>21.05</v>
      </c>
      <c r="E188" s="5">
        <f>SUM(E182,E187)</f>
        <v>122.63999999999999</v>
      </c>
      <c r="F188" s="5">
        <f>SUM(F182,F187)</f>
        <v>753.71999999999991</v>
      </c>
      <c r="G188" s="4"/>
      <c r="H188" s="6"/>
    </row>
  </sheetData>
  <mergeCells count="86">
    <mergeCell ref="A176:H176"/>
    <mergeCell ref="A183:H183"/>
    <mergeCell ref="A161:H161"/>
    <mergeCell ref="A167:H167"/>
    <mergeCell ref="A173:H173"/>
    <mergeCell ref="A174:A175"/>
    <mergeCell ref="B174:F174"/>
    <mergeCell ref="G174:G175"/>
    <mergeCell ref="H174:H175"/>
    <mergeCell ref="A145:H145"/>
    <mergeCell ref="A152:H152"/>
    <mergeCell ref="A158:H158"/>
    <mergeCell ref="A159:A160"/>
    <mergeCell ref="B159:F159"/>
    <mergeCell ref="G159:G160"/>
    <mergeCell ref="H159:H160"/>
    <mergeCell ref="A128:H128"/>
    <mergeCell ref="A136:H136"/>
    <mergeCell ref="A142:H142"/>
    <mergeCell ref="A143:A144"/>
    <mergeCell ref="B143:F143"/>
    <mergeCell ref="G143:G144"/>
    <mergeCell ref="H143:H144"/>
    <mergeCell ref="A113:H113"/>
    <mergeCell ref="A119:H119"/>
    <mergeCell ref="A125:H125"/>
    <mergeCell ref="A126:A127"/>
    <mergeCell ref="B126:F126"/>
    <mergeCell ref="G126:G127"/>
    <mergeCell ref="H126:H127"/>
    <mergeCell ref="A98:H98"/>
    <mergeCell ref="A104:H104"/>
    <mergeCell ref="A110:H110"/>
    <mergeCell ref="A111:A112"/>
    <mergeCell ref="B111:F111"/>
    <mergeCell ref="G111:G112"/>
    <mergeCell ref="H111:H112"/>
    <mergeCell ref="A82:H82"/>
    <mergeCell ref="A88:H88"/>
    <mergeCell ref="A94:H94"/>
    <mergeCell ref="A95:H95"/>
    <mergeCell ref="A96:A97"/>
    <mergeCell ref="B96:F96"/>
    <mergeCell ref="G96:G97"/>
    <mergeCell ref="H96:H97"/>
    <mergeCell ref="A66:H66"/>
    <mergeCell ref="A73:H73"/>
    <mergeCell ref="A79:H79"/>
    <mergeCell ref="A80:A81"/>
    <mergeCell ref="B80:F80"/>
    <mergeCell ref="G80:G81"/>
    <mergeCell ref="H80:H81"/>
    <mergeCell ref="A52:H52"/>
    <mergeCell ref="A57:H57"/>
    <mergeCell ref="A63:H63"/>
    <mergeCell ref="A64:A65"/>
    <mergeCell ref="B64:F64"/>
    <mergeCell ref="G64:G65"/>
    <mergeCell ref="H64:H65"/>
    <mergeCell ref="A36:H36"/>
    <mergeCell ref="A43:H43"/>
    <mergeCell ref="A49:H49"/>
    <mergeCell ref="A50:A51"/>
    <mergeCell ref="B50:F50"/>
    <mergeCell ref="G50:G51"/>
    <mergeCell ref="H50:H51"/>
    <mergeCell ref="A21:H21"/>
    <mergeCell ref="A27:H27"/>
    <mergeCell ref="A33:H33"/>
    <mergeCell ref="A34:A35"/>
    <mergeCell ref="B34:F34"/>
    <mergeCell ref="G34:G35"/>
    <mergeCell ref="H34:H35"/>
    <mergeCell ref="A5:H5"/>
    <mergeCell ref="A12:H12"/>
    <mergeCell ref="A18:H18"/>
    <mergeCell ref="A19:A20"/>
    <mergeCell ref="B19:F19"/>
    <mergeCell ref="G19:G20"/>
    <mergeCell ref="H19:H20"/>
    <mergeCell ref="A1:H1"/>
    <mergeCell ref="A2:H2"/>
    <mergeCell ref="A3:A4"/>
    <mergeCell ref="B3:F3"/>
    <mergeCell ref="G3:G4"/>
    <mergeCell ref="H3:H4"/>
  </mergeCells>
  <pageMargins left="0.19685039370078741" right="0.19685039370078741" top="0.19685039370078741" bottom="0.19685039370078741" header="0.19685039370078741" footer="0.19685039370078741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01"/>
  <sheetViews>
    <sheetView zoomScale="130" zoomScaleNormal="130" workbookViewId="0">
      <selection sqref="A1:H219"/>
    </sheetView>
  </sheetViews>
  <sheetFormatPr defaultRowHeight="10.199999999999999" x14ac:dyDescent="0.2"/>
  <cols>
    <col min="1" max="1" width="32.6640625" style="12" customWidth="1"/>
    <col min="2" max="2" width="7.6640625" style="12" customWidth="1"/>
    <col min="3" max="3" width="8" style="99" customWidth="1"/>
    <col min="4" max="4" width="8.109375" style="99" customWidth="1"/>
    <col min="5" max="5" width="9.44140625" style="99" customWidth="1"/>
    <col min="6" max="6" width="7.6640625" style="99" customWidth="1"/>
    <col min="7" max="7" width="8.44140625" style="12" customWidth="1"/>
    <col min="8" max="8" width="17.33203125" style="12" customWidth="1"/>
    <col min="9" max="256" width="8.88671875" style="12"/>
    <col min="257" max="257" width="32.6640625" style="12" customWidth="1"/>
    <col min="258" max="258" width="7.6640625" style="12" customWidth="1"/>
    <col min="259" max="259" width="8" style="12" customWidth="1"/>
    <col min="260" max="260" width="8.109375" style="12" customWidth="1"/>
    <col min="261" max="261" width="9.44140625" style="12" customWidth="1"/>
    <col min="262" max="262" width="7.6640625" style="12" customWidth="1"/>
    <col min="263" max="263" width="8.44140625" style="12" customWidth="1"/>
    <col min="264" max="264" width="17.33203125" style="12" customWidth="1"/>
    <col min="265" max="512" width="8.88671875" style="12"/>
    <col min="513" max="513" width="32.6640625" style="12" customWidth="1"/>
    <col min="514" max="514" width="7.6640625" style="12" customWidth="1"/>
    <col min="515" max="515" width="8" style="12" customWidth="1"/>
    <col min="516" max="516" width="8.109375" style="12" customWidth="1"/>
    <col min="517" max="517" width="9.44140625" style="12" customWidth="1"/>
    <col min="518" max="518" width="7.6640625" style="12" customWidth="1"/>
    <col min="519" max="519" width="8.44140625" style="12" customWidth="1"/>
    <col min="520" max="520" width="17.33203125" style="12" customWidth="1"/>
    <col min="521" max="768" width="8.88671875" style="12"/>
    <col min="769" max="769" width="32.6640625" style="12" customWidth="1"/>
    <col min="770" max="770" width="7.6640625" style="12" customWidth="1"/>
    <col min="771" max="771" width="8" style="12" customWidth="1"/>
    <col min="772" max="772" width="8.109375" style="12" customWidth="1"/>
    <col min="773" max="773" width="9.44140625" style="12" customWidth="1"/>
    <col min="774" max="774" width="7.6640625" style="12" customWidth="1"/>
    <col min="775" max="775" width="8.44140625" style="12" customWidth="1"/>
    <col min="776" max="776" width="17.33203125" style="12" customWidth="1"/>
    <col min="777" max="1024" width="8.88671875" style="12"/>
    <col min="1025" max="1025" width="32.6640625" style="12" customWidth="1"/>
    <col min="1026" max="1026" width="7.6640625" style="12" customWidth="1"/>
    <col min="1027" max="1027" width="8" style="12" customWidth="1"/>
    <col min="1028" max="1028" width="8.109375" style="12" customWidth="1"/>
    <col min="1029" max="1029" width="9.44140625" style="12" customWidth="1"/>
    <col min="1030" max="1030" width="7.6640625" style="12" customWidth="1"/>
    <col min="1031" max="1031" width="8.44140625" style="12" customWidth="1"/>
    <col min="1032" max="1032" width="17.33203125" style="12" customWidth="1"/>
    <col min="1033" max="1280" width="8.88671875" style="12"/>
    <col min="1281" max="1281" width="32.6640625" style="12" customWidth="1"/>
    <col min="1282" max="1282" width="7.6640625" style="12" customWidth="1"/>
    <col min="1283" max="1283" width="8" style="12" customWidth="1"/>
    <col min="1284" max="1284" width="8.109375" style="12" customWidth="1"/>
    <col min="1285" max="1285" width="9.44140625" style="12" customWidth="1"/>
    <col min="1286" max="1286" width="7.6640625" style="12" customWidth="1"/>
    <col min="1287" max="1287" width="8.44140625" style="12" customWidth="1"/>
    <col min="1288" max="1288" width="17.33203125" style="12" customWidth="1"/>
    <col min="1289" max="1536" width="8.88671875" style="12"/>
    <col min="1537" max="1537" width="32.6640625" style="12" customWidth="1"/>
    <col min="1538" max="1538" width="7.6640625" style="12" customWidth="1"/>
    <col min="1539" max="1539" width="8" style="12" customWidth="1"/>
    <col min="1540" max="1540" width="8.109375" style="12" customWidth="1"/>
    <col min="1541" max="1541" width="9.44140625" style="12" customWidth="1"/>
    <col min="1542" max="1542" width="7.6640625" style="12" customWidth="1"/>
    <col min="1543" max="1543" width="8.44140625" style="12" customWidth="1"/>
    <col min="1544" max="1544" width="17.33203125" style="12" customWidth="1"/>
    <col min="1545" max="1792" width="8.88671875" style="12"/>
    <col min="1793" max="1793" width="32.6640625" style="12" customWidth="1"/>
    <col min="1794" max="1794" width="7.6640625" style="12" customWidth="1"/>
    <col min="1795" max="1795" width="8" style="12" customWidth="1"/>
    <col min="1796" max="1796" width="8.109375" style="12" customWidth="1"/>
    <col min="1797" max="1797" width="9.44140625" style="12" customWidth="1"/>
    <col min="1798" max="1798" width="7.6640625" style="12" customWidth="1"/>
    <col min="1799" max="1799" width="8.44140625" style="12" customWidth="1"/>
    <col min="1800" max="1800" width="17.33203125" style="12" customWidth="1"/>
    <col min="1801" max="2048" width="8.88671875" style="12"/>
    <col min="2049" max="2049" width="32.6640625" style="12" customWidth="1"/>
    <col min="2050" max="2050" width="7.6640625" style="12" customWidth="1"/>
    <col min="2051" max="2051" width="8" style="12" customWidth="1"/>
    <col min="2052" max="2052" width="8.109375" style="12" customWidth="1"/>
    <col min="2053" max="2053" width="9.44140625" style="12" customWidth="1"/>
    <col min="2054" max="2054" width="7.6640625" style="12" customWidth="1"/>
    <col min="2055" max="2055" width="8.44140625" style="12" customWidth="1"/>
    <col min="2056" max="2056" width="17.33203125" style="12" customWidth="1"/>
    <col min="2057" max="2304" width="8.88671875" style="12"/>
    <col min="2305" max="2305" width="32.6640625" style="12" customWidth="1"/>
    <col min="2306" max="2306" width="7.6640625" style="12" customWidth="1"/>
    <col min="2307" max="2307" width="8" style="12" customWidth="1"/>
    <col min="2308" max="2308" width="8.109375" style="12" customWidth="1"/>
    <col min="2309" max="2309" width="9.44140625" style="12" customWidth="1"/>
    <col min="2310" max="2310" width="7.6640625" style="12" customWidth="1"/>
    <col min="2311" max="2311" width="8.44140625" style="12" customWidth="1"/>
    <col min="2312" max="2312" width="17.33203125" style="12" customWidth="1"/>
    <col min="2313" max="2560" width="8.88671875" style="12"/>
    <col min="2561" max="2561" width="32.6640625" style="12" customWidth="1"/>
    <col min="2562" max="2562" width="7.6640625" style="12" customWidth="1"/>
    <col min="2563" max="2563" width="8" style="12" customWidth="1"/>
    <col min="2564" max="2564" width="8.109375" style="12" customWidth="1"/>
    <col min="2565" max="2565" width="9.44140625" style="12" customWidth="1"/>
    <col min="2566" max="2566" width="7.6640625" style="12" customWidth="1"/>
    <col min="2567" max="2567" width="8.44140625" style="12" customWidth="1"/>
    <col min="2568" max="2568" width="17.33203125" style="12" customWidth="1"/>
    <col min="2569" max="2816" width="8.88671875" style="12"/>
    <col min="2817" max="2817" width="32.6640625" style="12" customWidth="1"/>
    <col min="2818" max="2818" width="7.6640625" style="12" customWidth="1"/>
    <col min="2819" max="2819" width="8" style="12" customWidth="1"/>
    <col min="2820" max="2820" width="8.109375" style="12" customWidth="1"/>
    <col min="2821" max="2821" width="9.44140625" style="12" customWidth="1"/>
    <col min="2822" max="2822" width="7.6640625" style="12" customWidth="1"/>
    <col min="2823" max="2823" width="8.44140625" style="12" customWidth="1"/>
    <col min="2824" max="2824" width="17.33203125" style="12" customWidth="1"/>
    <col min="2825" max="3072" width="8.88671875" style="12"/>
    <col min="3073" max="3073" width="32.6640625" style="12" customWidth="1"/>
    <col min="3074" max="3074" width="7.6640625" style="12" customWidth="1"/>
    <col min="3075" max="3075" width="8" style="12" customWidth="1"/>
    <col min="3076" max="3076" width="8.109375" style="12" customWidth="1"/>
    <col min="3077" max="3077" width="9.44140625" style="12" customWidth="1"/>
    <col min="3078" max="3078" width="7.6640625" style="12" customWidth="1"/>
    <col min="3079" max="3079" width="8.44140625" style="12" customWidth="1"/>
    <col min="3080" max="3080" width="17.33203125" style="12" customWidth="1"/>
    <col min="3081" max="3328" width="8.88671875" style="12"/>
    <col min="3329" max="3329" width="32.6640625" style="12" customWidth="1"/>
    <col min="3330" max="3330" width="7.6640625" style="12" customWidth="1"/>
    <col min="3331" max="3331" width="8" style="12" customWidth="1"/>
    <col min="3332" max="3332" width="8.109375" style="12" customWidth="1"/>
    <col min="3333" max="3333" width="9.44140625" style="12" customWidth="1"/>
    <col min="3334" max="3334" width="7.6640625" style="12" customWidth="1"/>
    <col min="3335" max="3335" width="8.44140625" style="12" customWidth="1"/>
    <col min="3336" max="3336" width="17.33203125" style="12" customWidth="1"/>
    <col min="3337" max="3584" width="8.88671875" style="12"/>
    <col min="3585" max="3585" width="32.6640625" style="12" customWidth="1"/>
    <col min="3586" max="3586" width="7.6640625" style="12" customWidth="1"/>
    <col min="3587" max="3587" width="8" style="12" customWidth="1"/>
    <col min="3588" max="3588" width="8.109375" style="12" customWidth="1"/>
    <col min="3589" max="3589" width="9.44140625" style="12" customWidth="1"/>
    <col min="3590" max="3590" width="7.6640625" style="12" customWidth="1"/>
    <col min="3591" max="3591" width="8.44140625" style="12" customWidth="1"/>
    <col min="3592" max="3592" width="17.33203125" style="12" customWidth="1"/>
    <col min="3593" max="3840" width="8.88671875" style="12"/>
    <col min="3841" max="3841" width="32.6640625" style="12" customWidth="1"/>
    <col min="3842" max="3842" width="7.6640625" style="12" customWidth="1"/>
    <col min="3843" max="3843" width="8" style="12" customWidth="1"/>
    <col min="3844" max="3844" width="8.109375" style="12" customWidth="1"/>
    <col min="3845" max="3845" width="9.44140625" style="12" customWidth="1"/>
    <col min="3846" max="3846" width="7.6640625" style="12" customWidth="1"/>
    <col min="3847" max="3847" width="8.44140625" style="12" customWidth="1"/>
    <col min="3848" max="3848" width="17.33203125" style="12" customWidth="1"/>
    <col min="3849" max="4096" width="8.88671875" style="12"/>
    <col min="4097" max="4097" width="32.6640625" style="12" customWidth="1"/>
    <col min="4098" max="4098" width="7.6640625" style="12" customWidth="1"/>
    <col min="4099" max="4099" width="8" style="12" customWidth="1"/>
    <col min="4100" max="4100" width="8.109375" style="12" customWidth="1"/>
    <col min="4101" max="4101" width="9.44140625" style="12" customWidth="1"/>
    <col min="4102" max="4102" width="7.6640625" style="12" customWidth="1"/>
    <col min="4103" max="4103" width="8.44140625" style="12" customWidth="1"/>
    <col min="4104" max="4104" width="17.33203125" style="12" customWidth="1"/>
    <col min="4105" max="4352" width="8.88671875" style="12"/>
    <col min="4353" max="4353" width="32.6640625" style="12" customWidth="1"/>
    <col min="4354" max="4354" width="7.6640625" style="12" customWidth="1"/>
    <col min="4355" max="4355" width="8" style="12" customWidth="1"/>
    <col min="4356" max="4356" width="8.109375" style="12" customWidth="1"/>
    <col min="4357" max="4357" width="9.44140625" style="12" customWidth="1"/>
    <col min="4358" max="4358" width="7.6640625" style="12" customWidth="1"/>
    <col min="4359" max="4359" width="8.44140625" style="12" customWidth="1"/>
    <col min="4360" max="4360" width="17.33203125" style="12" customWidth="1"/>
    <col min="4361" max="4608" width="8.88671875" style="12"/>
    <col min="4609" max="4609" width="32.6640625" style="12" customWidth="1"/>
    <col min="4610" max="4610" width="7.6640625" style="12" customWidth="1"/>
    <col min="4611" max="4611" width="8" style="12" customWidth="1"/>
    <col min="4612" max="4612" width="8.109375" style="12" customWidth="1"/>
    <col min="4613" max="4613" width="9.44140625" style="12" customWidth="1"/>
    <col min="4614" max="4614" width="7.6640625" style="12" customWidth="1"/>
    <col min="4615" max="4615" width="8.44140625" style="12" customWidth="1"/>
    <col min="4616" max="4616" width="17.33203125" style="12" customWidth="1"/>
    <col min="4617" max="4864" width="8.88671875" style="12"/>
    <col min="4865" max="4865" width="32.6640625" style="12" customWidth="1"/>
    <col min="4866" max="4866" width="7.6640625" style="12" customWidth="1"/>
    <col min="4867" max="4867" width="8" style="12" customWidth="1"/>
    <col min="4868" max="4868" width="8.109375" style="12" customWidth="1"/>
    <col min="4869" max="4869" width="9.44140625" style="12" customWidth="1"/>
    <col min="4870" max="4870" width="7.6640625" style="12" customWidth="1"/>
    <col min="4871" max="4871" width="8.44140625" style="12" customWidth="1"/>
    <col min="4872" max="4872" width="17.33203125" style="12" customWidth="1"/>
    <col min="4873" max="5120" width="8.88671875" style="12"/>
    <col min="5121" max="5121" width="32.6640625" style="12" customWidth="1"/>
    <col min="5122" max="5122" width="7.6640625" style="12" customWidth="1"/>
    <col min="5123" max="5123" width="8" style="12" customWidth="1"/>
    <col min="5124" max="5124" width="8.109375" style="12" customWidth="1"/>
    <col min="5125" max="5125" width="9.44140625" style="12" customWidth="1"/>
    <col min="5126" max="5126" width="7.6640625" style="12" customWidth="1"/>
    <col min="5127" max="5127" width="8.44140625" style="12" customWidth="1"/>
    <col min="5128" max="5128" width="17.33203125" style="12" customWidth="1"/>
    <col min="5129" max="5376" width="8.88671875" style="12"/>
    <col min="5377" max="5377" width="32.6640625" style="12" customWidth="1"/>
    <col min="5378" max="5378" width="7.6640625" style="12" customWidth="1"/>
    <col min="5379" max="5379" width="8" style="12" customWidth="1"/>
    <col min="5380" max="5380" width="8.109375" style="12" customWidth="1"/>
    <col min="5381" max="5381" width="9.44140625" style="12" customWidth="1"/>
    <col min="5382" max="5382" width="7.6640625" style="12" customWidth="1"/>
    <col min="5383" max="5383" width="8.44140625" style="12" customWidth="1"/>
    <col min="5384" max="5384" width="17.33203125" style="12" customWidth="1"/>
    <col min="5385" max="5632" width="8.88671875" style="12"/>
    <col min="5633" max="5633" width="32.6640625" style="12" customWidth="1"/>
    <col min="5634" max="5634" width="7.6640625" style="12" customWidth="1"/>
    <col min="5635" max="5635" width="8" style="12" customWidth="1"/>
    <col min="5636" max="5636" width="8.109375" style="12" customWidth="1"/>
    <col min="5637" max="5637" width="9.44140625" style="12" customWidth="1"/>
    <col min="5638" max="5638" width="7.6640625" style="12" customWidth="1"/>
    <col min="5639" max="5639" width="8.44140625" style="12" customWidth="1"/>
    <col min="5640" max="5640" width="17.33203125" style="12" customWidth="1"/>
    <col min="5641" max="5888" width="8.88671875" style="12"/>
    <col min="5889" max="5889" width="32.6640625" style="12" customWidth="1"/>
    <col min="5890" max="5890" width="7.6640625" style="12" customWidth="1"/>
    <col min="5891" max="5891" width="8" style="12" customWidth="1"/>
    <col min="5892" max="5892" width="8.109375" style="12" customWidth="1"/>
    <col min="5893" max="5893" width="9.44140625" style="12" customWidth="1"/>
    <col min="5894" max="5894" width="7.6640625" style="12" customWidth="1"/>
    <col min="5895" max="5895" width="8.44140625" style="12" customWidth="1"/>
    <col min="5896" max="5896" width="17.33203125" style="12" customWidth="1"/>
    <col min="5897" max="6144" width="8.88671875" style="12"/>
    <col min="6145" max="6145" width="32.6640625" style="12" customWidth="1"/>
    <col min="6146" max="6146" width="7.6640625" style="12" customWidth="1"/>
    <col min="6147" max="6147" width="8" style="12" customWidth="1"/>
    <col min="6148" max="6148" width="8.109375" style="12" customWidth="1"/>
    <col min="6149" max="6149" width="9.44140625" style="12" customWidth="1"/>
    <col min="6150" max="6150" width="7.6640625" style="12" customWidth="1"/>
    <col min="6151" max="6151" width="8.44140625" style="12" customWidth="1"/>
    <col min="6152" max="6152" width="17.33203125" style="12" customWidth="1"/>
    <col min="6153" max="6400" width="8.88671875" style="12"/>
    <col min="6401" max="6401" width="32.6640625" style="12" customWidth="1"/>
    <col min="6402" max="6402" width="7.6640625" style="12" customWidth="1"/>
    <col min="6403" max="6403" width="8" style="12" customWidth="1"/>
    <col min="6404" max="6404" width="8.109375" style="12" customWidth="1"/>
    <col min="6405" max="6405" width="9.44140625" style="12" customWidth="1"/>
    <col min="6406" max="6406" width="7.6640625" style="12" customWidth="1"/>
    <col min="6407" max="6407" width="8.44140625" style="12" customWidth="1"/>
    <col min="6408" max="6408" width="17.33203125" style="12" customWidth="1"/>
    <col min="6409" max="6656" width="8.88671875" style="12"/>
    <col min="6657" max="6657" width="32.6640625" style="12" customWidth="1"/>
    <col min="6658" max="6658" width="7.6640625" style="12" customWidth="1"/>
    <col min="6659" max="6659" width="8" style="12" customWidth="1"/>
    <col min="6660" max="6660" width="8.109375" style="12" customWidth="1"/>
    <col min="6661" max="6661" width="9.44140625" style="12" customWidth="1"/>
    <col min="6662" max="6662" width="7.6640625" style="12" customWidth="1"/>
    <col min="6663" max="6663" width="8.44140625" style="12" customWidth="1"/>
    <col min="6664" max="6664" width="17.33203125" style="12" customWidth="1"/>
    <col min="6665" max="6912" width="8.88671875" style="12"/>
    <col min="6913" max="6913" width="32.6640625" style="12" customWidth="1"/>
    <col min="6914" max="6914" width="7.6640625" style="12" customWidth="1"/>
    <col min="6915" max="6915" width="8" style="12" customWidth="1"/>
    <col min="6916" max="6916" width="8.109375" style="12" customWidth="1"/>
    <col min="6917" max="6917" width="9.44140625" style="12" customWidth="1"/>
    <col min="6918" max="6918" width="7.6640625" style="12" customWidth="1"/>
    <col min="6919" max="6919" width="8.44140625" style="12" customWidth="1"/>
    <col min="6920" max="6920" width="17.33203125" style="12" customWidth="1"/>
    <col min="6921" max="7168" width="8.88671875" style="12"/>
    <col min="7169" max="7169" width="32.6640625" style="12" customWidth="1"/>
    <col min="7170" max="7170" width="7.6640625" style="12" customWidth="1"/>
    <col min="7171" max="7171" width="8" style="12" customWidth="1"/>
    <col min="7172" max="7172" width="8.109375" style="12" customWidth="1"/>
    <col min="7173" max="7173" width="9.44140625" style="12" customWidth="1"/>
    <col min="7174" max="7174" width="7.6640625" style="12" customWidth="1"/>
    <col min="7175" max="7175" width="8.44140625" style="12" customWidth="1"/>
    <col min="7176" max="7176" width="17.33203125" style="12" customWidth="1"/>
    <col min="7177" max="7424" width="8.88671875" style="12"/>
    <col min="7425" max="7425" width="32.6640625" style="12" customWidth="1"/>
    <col min="7426" max="7426" width="7.6640625" style="12" customWidth="1"/>
    <col min="7427" max="7427" width="8" style="12" customWidth="1"/>
    <col min="7428" max="7428" width="8.109375" style="12" customWidth="1"/>
    <col min="7429" max="7429" width="9.44140625" style="12" customWidth="1"/>
    <col min="7430" max="7430" width="7.6640625" style="12" customWidth="1"/>
    <col min="7431" max="7431" width="8.44140625" style="12" customWidth="1"/>
    <col min="7432" max="7432" width="17.33203125" style="12" customWidth="1"/>
    <col min="7433" max="7680" width="8.88671875" style="12"/>
    <col min="7681" max="7681" width="32.6640625" style="12" customWidth="1"/>
    <col min="7682" max="7682" width="7.6640625" style="12" customWidth="1"/>
    <col min="7683" max="7683" width="8" style="12" customWidth="1"/>
    <col min="7684" max="7684" width="8.109375" style="12" customWidth="1"/>
    <col min="7685" max="7685" width="9.44140625" style="12" customWidth="1"/>
    <col min="7686" max="7686" width="7.6640625" style="12" customWidth="1"/>
    <col min="7687" max="7687" width="8.44140625" style="12" customWidth="1"/>
    <col min="7688" max="7688" width="17.33203125" style="12" customWidth="1"/>
    <col min="7689" max="7936" width="8.88671875" style="12"/>
    <col min="7937" max="7937" width="32.6640625" style="12" customWidth="1"/>
    <col min="7938" max="7938" width="7.6640625" style="12" customWidth="1"/>
    <col min="7939" max="7939" width="8" style="12" customWidth="1"/>
    <col min="7940" max="7940" width="8.109375" style="12" customWidth="1"/>
    <col min="7941" max="7941" width="9.44140625" style="12" customWidth="1"/>
    <col min="7942" max="7942" width="7.6640625" style="12" customWidth="1"/>
    <col min="7943" max="7943" width="8.44140625" style="12" customWidth="1"/>
    <col min="7944" max="7944" width="17.33203125" style="12" customWidth="1"/>
    <col min="7945" max="8192" width="8.88671875" style="12"/>
    <col min="8193" max="8193" width="32.6640625" style="12" customWidth="1"/>
    <col min="8194" max="8194" width="7.6640625" style="12" customWidth="1"/>
    <col min="8195" max="8195" width="8" style="12" customWidth="1"/>
    <col min="8196" max="8196" width="8.109375" style="12" customWidth="1"/>
    <col min="8197" max="8197" width="9.44140625" style="12" customWidth="1"/>
    <col min="8198" max="8198" width="7.6640625" style="12" customWidth="1"/>
    <col min="8199" max="8199" width="8.44140625" style="12" customWidth="1"/>
    <col min="8200" max="8200" width="17.33203125" style="12" customWidth="1"/>
    <col min="8201" max="8448" width="8.88671875" style="12"/>
    <col min="8449" max="8449" width="32.6640625" style="12" customWidth="1"/>
    <col min="8450" max="8450" width="7.6640625" style="12" customWidth="1"/>
    <col min="8451" max="8451" width="8" style="12" customWidth="1"/>
    <col min="8452" max="8452" width="8.109375" style="12" customWidth="1"/>
    <col min="8453" max="8453" width="9.44140625" style="12" customWidth="1"/>
    <col min="8454" max="8454" width="7.6640625" style="12" customWidth="1"/>
    <col min="8455" max="8455" width="8.44140625" style="12" customWidth="1"/>
    <col min="8456" max="8456" width="17.33203125" style="12" customWidth="1"/>
    <col min="8457" max="8704" width="8.88671875" style="12"/>
    <col min="8705" max="8705" width="32.6640625" style="12" customWidth="1"/>
    <col min="8706" max="8706" width="7.6640625" style="12" customWidth="1"/>
    <col min="8707" max="8707" width="8" style="12" customWidth="1"/>
    <col min="8708" max="8708" width="8.109375" style="12" customWidth="1"/>
    <col min="8709" max="8709" width="9.44140625" style="12" customWidth="1"/>
    <col min="8710" max="8710" width="7.6640625" style="12" customWidth="1"/>
    <col min="8711" max="8711" width="8.44140625" style="12" customWidth="1"/>
    <col min="8712" max="8712" width="17.33203125" style="12" customWidth="1"/>
    <col min="8713" max="8960" width="8.88671875" style="12"/>
    <col min="8961" max="8961" width="32.6640625" style="12" customWidth="1"/>
    <col min="8962" max="8962" width="7.6640625" style="12" customWidth="1"/>
    <col min="8963" max="8963" width="8" style="12" customWidth="1"/>
    <col min="8964" max="8964" width="8.109375" style="12" customWidth="1"/>
    <col min="8965" max="8965" width="9.44140625" style="12" customWidth="1"/>
    <col min="8966" max="8966" width="7.6640625" style="12" customWidth="1"/>
    <col min="8967" max="8967" width="8.44140625" style="12" customWidth="1"/>
    <col min="8968" max="8968" width="17.33203125" style="12" customWidth="1"/>
    <col min="8969" max="9216" width="8.88671875" style="12"/>
    <col min="9217" max="9217" width="32.6640625" style="12" customWidth="1"/>
    <col min="9218" max="9218" width="7.6640625" style="12" customWidth="1"/>
    <col min="9219" max="9219" width="8" style="12" customWidth="1"/>
    <col min="9220" max="9220" width="8.109375" style="12" customWidth="1"/>
    <col min="9221" max="9221" width="9.44140625" style="12" customWidth="1"/>
    <col min="9222" max="9222" width="7.6640625" style="12" customWidth="1"/>
    <col min="9223" max="9223" width="8.44140625" style="12" customWidth="1"/>
    <col min="9224" max="9224" width="17.33203125" style="12" customWidth="1"/>
    <col min="9225" max="9472" width="8.88671875" style="12"/>
    <col min="9473" max="9473" width="32.6640625" style="12" customWidth="1"/>
    <col min="9474" max="9474" width="7.6640625" style="12" customWidth="1"/>
    <col min="9475" max="9475" width="8" style="12" customWidth="1"/>
    <col min="9476" max="9476" width="8.109375" style="12" customWidth="1"/>
    <col min="9477" max="9477" width="9.44140625" style="12" customWidth="1"/>
    <col min="9478" max="9478" width="7.6640625" style="12" customWidth="1"/>
    <col min="9479" max="9479" width="8.44140625" style="12" customWidth="1"/>
    <col min="9480" max="9480" width="17.33203125" style="12" customWidth="1"/>
    <col min="9481" max="9728" width="8.88671875" style="12"/>
    <col min="9729" max="9729" width="32.6640625" style="12" customWidth="1"/>
    <col min="9730" max="9730" width="7.6640625" style="12" customWidth="1"/>
    <col min="9731" max="9731" width="8" style="12" customWidth="1"/>
    <col min="9732" max="9732" width="8.109375" style="12" customWidth="1"/>
    <col min="9733" max="9733" width="9.44140625" style="12" customWidth="1"/>
    <col min="9734" max="9734" width="7.6640625" style="12" customWidth="1"/>
    <col min="9735" max="9735" width="8.44140625" style="12" customWidth="1"/>
    <col min="9736" max="9736" width="17.33203125" style="12" customWidth="1"/>
    <col min="9737" max="9984" width="8.88671875" style="12"/>
    <col min="9985" max="9985" width="32.6640625" style="12" customWidth="1"/>
    <col min="9986" max="9986" width="7.6640625" style="12" customWidth="1"/>
    <col min="9987" max="9987" width="8" style="12" customWidth="1"/>
    <col min="9988" max="9988" width="8.109375" style="12" customWidth="1"/>
    <col min="9989" max="9989" width="9.44140625" style="12" customWidth="1"/>
    <col min="9990" max="9990" width="7.6640625" style="12" customWidth="1"/>
    <col min="9991" max="9991" width="8.44140625" style="12" customWidth="1"/>
    <col min="9992" max="9992" width="17.33203125" style="12" customWidth="1"/>
    <col min="9993" max="10240" width="8.88671875" style="12"/>
    <col min="10241" max="10241" width="32.6640625" style="12" customWidth="1"/>
    <col min="10242" max="10242" width="7.6640625" style="12" customWidth="1"/>
    <col min="10243" max="10243" width="8" style="12" customWidth="1"/>
    <col min="10244" max="10244" width="8.109375" style="12" customWidth="1"/>
    <col min="10245" max="10245" width="9.44140625" style="12" customWidth="1"/>
    <col min="10246" max="10246" width="7.6640625" style="12" customWidth="1"/>
    <col min="10247" max="10247" width="8.44140625" style="12" customWidth="1"/>
    <col min="10248" max="10248" width="17.33203125" style="12" customWidth="1"/>
    <col min="10249" max="10496" width="8.88671875" style="12"/>
    <col min="10497" max="10497" width="32.6640625" style="12" customWidth="1"/>
    <col min="10498" max="10498" width="7.6640625" style="12" customWidth="1"/>
    <col min="10499" max="10499" width="8" style="12" customWidth="1"/>
    <col min="10500" max="10500" width="8.109375" style="12" customWidth="1"/>
    <col min="10501" max="10501" width="9.44140625" style="12" customWidth="1"/>
    <col min="10502" max="10502" width="7.6640625" style="12" customWidth="1"/>
    <col min="10503" max="10503" width="8.44140625" style="12" customWidth="1"/>
    <col min="10504" max="10504" width="17.33203125" style="12" customWidth="1"/>
    <col min="10505" max="10752" width="8.88671875" style="12"/>
    <col min="10753" max="10753" width="32.6640625" style="12" customWidth="1"/>
    <col min="10754" max="10754" width="7.6640625" style="12" customWidth="1"/>
    <col min="10755" max="10755" width="8" style="12" customWidth="1"/>
    <col min="10756" max="10756" width="8.109375" style="12" customWidth="1"/>
    <col min="10757" max="10757" width="9.44140625" style="12" customWidth="1"/>
    <col min="10758" max="10758" width="7.6640625" style="12" customWidth="1"/>
    <col min="10759" max="10759" width="8.44140625" style="12" customWidth="1"/>
    <col min="10760" max="10760" width="17.33203125" style="12" customWidth="1"/>
    <col min="10761" max="11008" width="8.88671875" style="12"/>
    <col min="11009" max="11009" width="32.6640625" style="12" customWidth="1"/>
    <col min="11010" max="11010" width="7.6640625" style="12" customWidth="1"/>
    <col min="11011" max="11011" width="8" style="12" customWidth="1"/>
    <col min="11012" max="11012" width="8.109375" style="12" customWidth="1"/>
    <col min="11013" max="11013" width="9.44140625" style="12" customWidth="1"/>
    <col min="11014" max="11014" width="7.6640625" style="12" customWidth="1"/>
    <col min="11015" max="11015" width="8.44140625" style="12" customWidth="1"/>
    <col min="11016" max="11016" width="17.33203125" style="12" customWidth="1"/>
    <col min="11017" max="11264" width="8.88671875" style="12"/>
    <col min="11265" max="11265" width="32.6640625" style="12" customWidth="1"/>
    <col min="11266" max="11266" width="7.6640625" style="12" customWidth="1"/>
    <col min="11267" max="11267" width="8" style="12" customWidth="1"/>
    <col min="11268" max="11268" width="8.109375" style="12" customWidth="1"/>
    <col min="11269" max="11269" width="9.44140625" style="12" customWidth="1"/>
    <col min="11270" max="11270" width="7.6640625" style="12" customWidth="1"/>
    <col min="11271" max="11271" width="8.44140625" style="12" customWidth="1"/>
    <col min="11272" max="11272" width="17.33203125" style="12" customWidth="1"/>
    <col min="11273" max="11520" width="8.88671875" style="12"/>
    <col min="11521" max="11521" width="32.6640625" style="12" customWidth="1"/>
    <col min="11522" max="11522" width="7.6640625" style="12" customWidth="1"/>
    <col min="11523" max="11523" width="8" style="12" customWidth="1"/>
    <col min="11524" max="11524" width="8.109375" style="12" customWidth="1"/>
    <col min="11525" max="11525" width="9.44140625" style="12" customWidth="1"/>
    <col min="11526" max="11526" width="7.6640625" style="12" customWidth="1"/>
    <col min="11527" max="11527" width="8.44140625" style="12" customWidth="1"/>
    <col min="11528" max="11528" width="17.33203125" style="12" customWidth="1"/>
    <col min="11529" max="11776" width="8.88671875" style="12"/>
    <col min="11777" max="11777" width="32.6640625" style="12" customWidth="1"/>
    <col min="11778" max="11778" width="7.6640625" style="12" customWidth="1"/>
    <col min="11779" max="11779" width="8" style="12" customWidth="1"/>
    <col min="11780" max="11780" width="8.109375" style="12" customWidth="1"/>
    <col min="11781" max="11781" width="9.44140625" style="12" customWidth="1"/>
    <col min="11782" max="11782" width="7.6640625" style="12" customWidth="1"/>
    <col min="11783" max="11783" width="8.44140625" style="12" customWidth="1"/>
    <col min="11784" max="11784" width="17.33203125" style="12" customWidth="1"/>
    <col min="11785" max="12032" width="8.88671875" style="12"/>
    <col min="12033" max="12033" width="32.6640625" style="12" customWidth="1"/>
    <col min="12034" max="12034" width="7.6640625" style="12" customWidth="1"/>
    <col min="12035" max="12035" width="8" style="12" customWidth="1"/>
    <col min="12036" max="12036" width="8.109375" style="12" customWidth="1"/>
    <col min="12037" max="12037" width="9.44140625" style="12" customWidth="1"/>
    <col min="12038" max="12038" width="7.6640625" style="12" customWidth="1"/>
    <col min="12039" max="12039" width="8.44140625" style="12" customWidth="1"/>
    <col min="12040" max="12040" width="17.33203125" style="12" customWidth="1"/>
    <col min="12041" max="12288" width="8.88671875" style="12"/>
    <col min="12289" max="12289" width="32.6640625" style="12" customWidth="1"/>
    <col min="12290" max="12290" width="7.6640625" style="12" customWidth="1"/>
    <col min="12291" max="12291" width="8" style="12" customWidth="1"/>
    <col min="12292" max="12292" width="8.109375" style="12" customWidth="1"/>
    <col min="12293" max="12293" width="9.44140625" style="12" customWidth="1"/>
    <col min="12294" max="12294" width="7.6640625" style="12" customWidth="1"/>
    <col min="12295" max="12295" width="8.44140625" style="12" customWidth="1"/>
    <col min="12296" max="12296" width="17.33203125" style="12" customWidth="1"/>
    <col min="12297" max="12544" width="8.88671875" style="12"/>
    <col min="12545" max="12545" width="32.6640625" style="12" customWidth="1"/>
    <col min="12546" max="12546" width="7.6640625" style="12" customWidth="1"/>
    <col min="12547" max="12547" width="8" style="12" customWidth="1"/>
    <col min="12548" max="12548" width="8.109375" style="12" customWidth="1"/>
    <col min="12549" max="12549" width="9.44140625" style="12" customWidth="1"/>
    <col min="12550" max="12550" width="7.6640625" style="12" customWidth="1"/>
    <col min="12551" max="12551" width="8.44140625" style="12" customWidth="1"/>
    <col min="12552" max="12552" width="17.33203125" style="12" customWidth="1"/>
    <col min="12553" max="12800" width="8.88671875" style="12"/>
    <col min="12801" max="12801" width="32.6640625" style="12" customWidth="1"/>
    <col min="12802" max="12802" width="7.6640625" style="12" customWidth="1"/>
    <col min="12803" max="12803" width="8" style="12" customWidth="1"/>
    <col min="12804" max="12804" width="8.109375" style="12" customWidth="1"/>
    <col min="12805" max="12805" width="9.44140625" style="12" customWidth="1"/>
    <col min="12806" max="12806" width="7.6640625" style="12" customWidth="1"/>
    <col min="12807" max="12807" width="8.44140625" style="12" customWidth="1"/>
    <col min="12808" max="12808" width="17.33203125" style="12" customWidth="1"/>
    <col min="12809" max="13056" width="8.88671875" style="12"/>
    <col min="13057" max="13057" width="32.6640625" style="12" customWidth="1"/>
    <col min="13058" max="13058" width="7.6640625" style="12" customWidth="1"/>
    <col min="13059" max="13059" width="8" style="12" customWidth="1"/>
    <col min="13060" max="13060" width="8.109375" style="12" customWidth="1"/>
    <col min="13061" max="13061" width="9.44140625" style="12" customWidth="1"/>
    <col min="13062" max="13062" width="7.6640625" style="12" customWidth="1"/>
    <col min="13063" max="13063" width="8.44140625" style="12" customWidth="1"/>
    <col min="13064" max="13064" width="17.33203125" style="12" customWidth="1"/>
    <col min="13065" max="13312" width="8.88671875" style="12"/>
    <col min="13313" max="13313" width="32.6640625" style="12" customWidth="1"/>
    <col min="13314" max="13314" width="7.6640625" style="12" customWidth="1"/>
    <col min="13315" max="13315" width="8" style="12" customWidth="1"/>
    <col min="13316" max="13316" width="8.109375" style="12" customWidth="1"/>
    <col min="13317" max="13317" width="9.44140625" style="12" customWidth="1"/>
    <col min="13318" max="13318" width="7.6640625" style="12" customWidth="1"/>
    <col min="13319" max="13319" width="8.44140625" style="12" customWidth="1"/>
    <col min="13320" max="13320" width="17.33203125" style="12" customWidth="1"/>
    <col min="13321" max="13568" width="8.88671875" style="12"/>
    <col min="13569" max="13569" width="32.6640625" style="12" customWidth="1"/>
    <col min="13570" max="13570" width="7.6640625" style="12" customWidth="1"/>
    <col min="13571" max="13571" width="8" style="12" customWidth="1"/>
    <col min="13572" max="13572" width="8.109375" style="12" customWidth="1"/>
    <col min="13573" max="13573" width="9.44140625" style="12" customWidth="1"/>
    <col min="13574" max="13574" width="7.6640625" style="12" customWidth="1"/>
    <col min="13575" max="13575" width="8.44140625" style="12" customWidth="1"/>
    <col min="13576" max="13576" width="17.33203125" style="12" customWidth="1"/>
    <col min="13577" max="13824" width="8.88671875" style="12"/>
    <col min="13825" max="13825" width="32.6640625" style="12" customWidth="1"/>
    <col min="13826" max="13826" width="7.6640625" style="12" customWidth="1"/>
    <col min="13827" max="13827" width="8" style="12" customWidth="1"/>
    <col min="13828" max="13828" width="8.109375" style="12" customWidth="1"/>
    <col min="13829" max="13829" width="9.44140625" style="12" customWidth="1"/>
    <col min="13830" max="13830" width="7.6640625" style="12" customWidth="1"/>
    <col min="13831" max="13831" width="8.44140625" style="12" customWidth="1"/>
    <col min="13832" max="13832" width="17.33203125" style="12" customWidth="1"/>
    <col min="13833" max="14080" width="8.88671875" style="12"/>
    <col min="14081" max="14081" width="32.6640625" style="12" customWidth="1"/>
    <col min="14082" max="14082" width="7.6640625" style="12" customWidth="1"/>
    <col min="14083" max="14083" width="8" style="12" customWidth="1"/>
    <col min="14084" max="14084" width="8.109375" style="12" customWidth="1"/>
    <col min="14085" max="14085" width="9.44140625" style="12" customWidth="1"/>
    <col min="14086" max="14086" width="7.6640625" style="12" customWidth="1"/>
    <col min="14087" max="14087" width="8.44140625" style="12" customWidth="1"/>
    <col min="14088" max="14088" width="17.33203125" style="12" customWidth="1"/>
    <col min="14089" max="14336" width="8.88671875" style="12"/>
    <col min="14337" max="14337" width="32.6640625" style="12" customWidth="1"/>
    <col min="14338" max="14338" width="7.6640625" style="12" customWidth="1"/>
    <col min="14339" max="14339" width="8" style="12" customWidth="1"/>
    <col min="14340" max="14340" width="8.109375" style="12" customWidth="1"/>
    <col min="14341" max="14341" width="9.44140625" style="12" customWidth="1"/>
    <col min="14342" max="14342" width="7.6640625" style="12" customWidth="1"/>
    <col min="14343" max="14343" width="8.44140625" style="12" customWidth="1"/>
    <col min="14344" max="14344" width="17.33203125" style="12" customWidth="1"/>
    <col min="14345" max="14592" width="8.88671875" style="12"/>
    <col min="14593" max="14593" width="32.6640625" style="12" customWidth="1"/>
    <col min="14594" max="14594" width="7.6640625" style="12" customWidth="1"/>
    <col min="14595" max="14595" width="8" style="12" customWidth="1"/>
    <col min="14596" max="14596" width="8.109375" style="12" customWidth="1"/>
    <col min="14597" max="14597" width="9.44140625" style="12" customWidth="1"/>
    <col min="14598" max="14598" width="7.6640625" style="12" customWidth="1"/>
    <col min="14599" max="14599" width="8.44140625" style="12" customWidth="1"/>
    <col min="14600" max="14600" width="17.33203125" style="12" customWidth="1"/>
    <col min="14601" max="14848" width="8.88671875" style="12"/>
    <col min="14849" max="14849" width="32.6640625" style="12" customWidth="1"/>
    <col min="14850" max="14850" width="7.6640625" style="12" customWidth="1"/>
    <col min="14851" max="14851" width="8" style="12" customWidth="1"/>
    <col min="14852" max="14852" width="8.109375" style="12" customWidth="1"/>
    <col min="14853" max="14853" width="9.44140625" style="12" customWidth="1"/>
    <col min="14854" max="14854" width="7.6640625" style="12" customWidth="1"/>
    <col min="14855" max="14855" width="8.44140625" style="12" customWidth="1"/>
    <col min="14856" max="14856" width="17.33203125" style="12" customWidth="1"/>
    <col min="14857" max="15104" width="8.88671875" style="12"/>
    <col min="15105" max="15105" width="32.6640625" style="12" customWidth="1"/>
    <col min="15106" max="15106" width="7.6640625" style="12" customWidth="1"/>
    <col min="15107" max="15107" width="8" style="12" customWidth="1"/>
    <col min="15108" max="15108" width="8.109375" style="12" customWidth="1"/>
    <col min="15109" max="15109" width="9.44140625" style="12" customWidth="1"/>
    <col min="15110" max="15110" width="7.6640625" style="12" customWidth="1"/>
    <col min="15111" max="15111" width="8.44140625" style="12" customWidth="1"/>
    <col min="15112" max="15112" width="17.33203125" style="12" customWidth="1"/>
    <col min="15113" max="15360" width="8.88671875" style="12"/>
    <col min="15361" max="15361" width="32.6640625" style="12" customWidth="1"/>
    <col min="15362" max="15362" width="7.6640625" style="12" customWidth="1"/>
    <col min="15363" max="15363" width="8" style="12" customWidth="1"/>
    <col min="15364" max="15364" width="8.109375" style="12" customWidth="1"/>
    <col min="15365" max="15365" width="9.44140625" style="12" customWidth="1"/>
    <col min="15366" max="15366" width="7.6640625" style="12" customWidth="1"/>
    <col min="15367" max="15367" width="8.44140625" style="12" customWidth="1"/>
    <col min="15368" max="15368" width="17.33203125" style="12" customWidth="1"/>
    <col min="15369" max="15616" width="8.88671875" style="12"/>
    <col min="15617" max="15617" width="32.6640625" style="12" customWidth="1"/>
    <col min="15618" max="15618" width="7.6640625" style="12" customWidth="1"/>
    <col min="15619" max="15619" width="8" style="12" customWidth="1"/>
    <col min="15620" max="15620" width="8.109375" style="12" customWidth="1"/>
    <col min="15621" max="15621" width="9.44140625" style="12" customWidth="1"/>
    <col min="15622" max="15622" width="7.6640625" style="12" customWidth="1"/>
    <col min="15623" max="15623" width="8.44140625" style="12" customWidth="1"/>
    <col min="15624" max="15624" width="17.33203125" style="12" customWidth="1"/>
    <col min="15625" max="15872" width="8.88671875" style="12"/>
    <col min="15873" max="15873" width="32.6640625" style="12" customWidth="1"/>
    <col min="15874" max="15874" width="7.6640625" style="12" customWidth="1"/>
    <col min="15875" max="15875" width="8" style="12" customWidth="1"/>
    <col min="15876" max="15876" width="8.109375" style="12" customWidth="1"/>
    <col min="15877" max="15877" width="9.44140625" style="12" customWidth="1"/>
    <col min="15878" max="15878" width="7.6640625" style="12" customWidth="1"/>
    <col min="15879" max="15879" width="8.44140625" style="12" customWidth="1"/>
    <col min="15880" max="15880" width="17.33203125" style="12" customWidth="1"/>
    <col min="15881" max="16128" width="8.88671875" style="12"/>
    <col min="16129" max="16129" width="32.6640625" style="12" customWidth="1"/>
    <col min="16130" max="16130" width="7.6640625" style="12" customWidth="1"/>
    <col min="16131" max="16131" width="8" style="12" customWidth="1"/>
    <col min="16132" max="16132" width="8.109375" style="12" customWidth="1"/>
    <col min="16133" max="16133" width="9.44140625" style="12" customWidth="1"/>
    <col min="16134" max="16134" width="7.6640625" style="12" customWidth="1"/>
    <col min="16135" max="16135" width="8.44140625" style="12" customWidth="1"/>
    <col min="16136" max="16136" width="17.33203125" style="12" customWidth="1"/>
    <col min="16137" max="16384" width="8.88671875" style="12"/>
  </cols>
  <sheetData>
    <row r="1" spans="1:8" x14ac:dyDescent="0.2">
      <c r="A1" s="46" t="s">
        <v>0</v>
      </c>
      <c r="B1" s="47"/>
      <c r="C1" s="47"/>
      <c r="D1" s="47"/>
      <c r="E1" s="47"/>
      <c r="F1" s="47"/>
      <c r="G1" s="47"/>
      <c r="H1" s="48"/>
    </row>
    <row r="2" spans="1:8" x14ac:dyDescent="0.2">
      <c r="A2" s="49" t="s">
        <v>1</v>
      </c>
      <c r="B2" s="50"/>
      <c r="C2" s="50"/>
      <c r="D2" s="50"/>
      <c r="E2" s="50"/>
      <c r="F2" s="50"/>
      <c r="G2" s="50"/>
      <c r="H2" s="51"/>
    </row>
    <row r="3" spans="1:8" x14ac:dyDescent="0.2">
      <c r="A3" s="43" t="s">
        <v>2</v>
      </c>
      <c r="B3" s="49" t="s">
        <v>3</v>
      </c>
      <c r="C3" s="50"/>
      <c r="D3" s="50"/>
      <c r="E3" s="50"/>
      <c r="F3" s="51"/>
      <c r="G3" s="43" t="s">
        <v>4</v>
      </c>
      <c r="H3" s="43" t="s">
        <v>5</v>
      </c>
    </row>
    <row r="4" spans="1:8" ht="15" customHeight="1" x14ac:dyDescent="0.2">
      <c r="A4" s="55"/>
      <c r="B4" s="100" t="s">
        <v>6</v>
      </c>
      <c r="C4" s="57" t="s">
        <v>7</v>
      </c>
      <c r="D4" s="57" t="s">
        <v>8</v>
      </c>
      <c r="E4" s="57" t="s">
        <v>9</v>
      </c>
      <c r="F4" s="57" t="s">
        <v>10</v>
      </c>
      <c r="G4" s="55"/>
      <c r="H4" s="55"/>
    </row>
    <row r="5" spans="1:8" x14ac:dyDescent="0.2">
      <c r="A5" s="49" t="s">
        <v>26</v>
      </c>
      <c r="B5" s="75"/>
      <c r="C5" s="75"/>
      <c r="D5" s="75"/>
      <c r="E5" s="75"/>
      <c r="F5" s="75"/>
      <c r="G5" s="50"/>
      <c r="H5" s="51"/>
    </row>
    <row r="6" spans="1:8" ht="12" customHeight="1" x14ac:dyDescent="0.2">
      <c r="A6" s="6" t="s">
        <v>27</v>
      </c>
      <c r="B6" s="38">
        <v>200</v>
      </c>
      <c r="C6" s="8">
        <v>1.8</v>
      </c>
      <c r="D6" s="8">
        <v>5.3</v>
      </c>
      <c r="E6" s="8">
        <v>10.9</v>
      </c>
      <c r="F6" s="8">
        <v>100.5</v>
      </c>
      <c r="G6" s="101" t="s">
        <v>28</v>
      </c>
      <c r="H6" s="9" t="s">
        <v>29</v>
      </c>
    </row>
    <row r="7" spans="1:8" x14ac:dyDescent="0.2">
      <c r="A7" s="11" t="s">
        <v>30</v>
      </c>
      <c r="B7" s="38">
        <v>90</v>
      </c>
      <c r="C7" s="8">
        <v>10.6</v>
      </c>
      <c r="D7" s="8">
        <v>12.6</v>
      </c>
      <c r="E7" s="8">
        <v>9.06</v>
      </c>
      <c r="F7" s="8">
        <v>207.09</v>
      </c>
      <c r="G7" s="66" t="s">
        <v>31</v>
      </c>
      <c r="H7" s="6" t="s">
        <v>32</v>
      </c>
    </row>
    <row r="8" spans="1:8" ht="10.5" customHeight="1" x14ac:dyDescent="0.2">
      <c r="A8" s="70" t="s">
        <v>33</v>
      </c>
      <c r="B8" s="38">
        <v>5</v>
      </c>
      <c r="C8" s="8">
        <v>0.04</v>
      </c>
      <c r="D8" s="8">
        <v>3.6</v>
      </c>
      <c r="E8" s="8">
        <v>0.06</v>
      </c>
      <c r="F8" s="8">
        <v>33</v>
      </c>
      <c r="G8" s="86" t="s">
        <v>34</v>
      </c>
      <c r="H8" s="9" t="s">
        <v>35</v>
      </c>
    </row>
    <row r="9" spans="1:8" x14ac:dyDescent="0.2">
      <c r="A9" s="11" t="s">
        <v>36</v>
      </c>
      <c r="B9" s="10">
        <v>150</v>
      </c>
      <c r="C9" s="68">
        <v>3.06</v>
      </c>
      <c r="D9" s="68">
        <v>4.8</v>
      </c>
      <c r="E9" s="68">
        <v>20.440000000000001</v>
      </c>
      <c r="F9" s="68">
        <v>137.25</v>
      </c>
      <c r="G9" s="26" t="s">
        <v>37</v>
      </c>
      <c r="H9" s="11" t="s">
        <v>38</v>
      </c>
    </row>
    <row r="10" spans="1:8" ht="32.25" customHeight="1" x14ac:dyDescent="0.2">
      <c r="A10" s="85" t="s">
        <v>39</v>
      </c>
      <c r="B10" s="102">
        <v>60</v>
      </c>
      <c r="C10" s="8">
        <v>1.41</v>
      </c>
      <c r="D10" s="8">
        <v>0.09</v>
      </c>
      <c r="E10" s="8">
        <v>4.05</v>
      </c>
      <c r="F10" s="8">
        <v>22.5</v>
      </c>
      <c r="G10" s="86" t="s">
        <v>40</v>
      </c>
      <c r="H10" s="11" t="s">
        <v>41</v>
      </c>
    </row>
    <row r="11" spans="1:8" x14ac:dyDescent="0.2">
      <c r="A11" s="6" t="s">
        <v>42</v>
      </c>
      <c r="B11" s="42">
        <v>200</v>
      </c>
      <c r="C11" s="28">
        <v>0.15</v>
      </c>
      <c r="D11" s="28">
        <v>0.06</v>
      </c>
      <c r="E11" s="28">
        <v>20.65</v>
      </c>
      <c r="F11" s="28">
        <v>82.9</v>
      </c>
      <c r="G11" s="76" t="s">
        <v>43</v>
      </c>
      <c r="H11" s="11" t="s">
        <v>44</v>
      </c>
    </row>
    <row r="12" spans="1:8" x14ac:dyDescent="0.2">
      <c r="A12" s="14" t="s">
        <v>45</v>
      </c>
      <c r="B12" s="40">
        <v>40</v>
      </c>
      <c r="C12" s="60">
        <v>2.6</v>
      </c>
      <c r="D12" s="60">
        <v>0.4</v>
      </c>
      <c r="E12" s="60">
        <v>17.2</v>
      </c>
      <c r="F12" s="60">
        <v>85</v>
      </c>
      <c r="G12" s="76" t="s">
        <v>46</v>
      </c>
      <c r="H12" s="6" t="s">
        <v>47</v>
      </c>
    </row>
    <row r="13" spans="1:8" x14ac:dyDescent="0.2">
      <c r="A13" s="14" t="s">
        <v>48</v>
      </c>
      <c r="B13" s="38">
        <v>40</v>
      </c>
      <c r="C13" s="8">
        <v>3.2</v>
      </c>
      <c r="D13" s="8">
        <v>0.4</v>
      </c>
      <c r="E13" s="8">
        <v>20.399999999999999</v>
      </c>
      <c r="F13" s="8">
        <v>100</v>
      </c>
      <c r="G13" s="82" t="s">
        <v>46</v>
      </c>
      <c r="H13" s="11" t="s">
        <v>49</v>
      </c>
    </row>
    <row r="14" spans="1:8" x14ac:dyDescent="0.2">
      <c r="A14" s="16" t="s">
        <v>25</v>
      </c>
      <c r="B14" s="4">
        <f>SUM(B6:B13)</f>
        <v>785</v>
      </c>
      <c r="C14" s="78">
        <f>SUM(C6:C13)</f>
        <v>22.86</v>
      </c>
      <c r="D14" s="78">
        <f>SUM(D6:D13)</f>
        <v>27.249999999999996</v>
      </c>
      <c r="E14" s="78">
        <f>SUM(E6:E13)</f>
        <v>102.75999999999999</v>
      </c>
      <c r="F14" s="78">
        <f>SUM(F6:F13)</f>
        <v>768.24</v>
      </c>
      <c r="G14" s="4"/>
      <c r="H14" s="6"/>
    </row>
    <row r="15" spans="1:8" x14ac:dyDescent="0.2">
      <c r="A15" s="46" t="s">
        <v>211</v>
      </c>
      <c r="B15" s="47"/>
      <c r="C15" s="103"/>
      <c r="D15" s="103"/>
      <c r="E15" s="103"/>
      <c r="F15" s="103"/>
      <c r="G15" s="47"/>
      <c r="H15" s="48"/>
    </row>
    <row r="16" spans="1:8" s="83" customFormat="1" x14ac:dyDescent="0.2">
      <c r="A16" s="14" t="s">
        <v>216</v>
      </c>
      <c r="B16" s="102">
        <v>80</v>
      </c>
      <c r="C16" s="8">
        <v>3.85</v>
      </c>
      <c r="D16" s="8">
        <v>4.3</v>
      </c>
      <c r="E16" s="8">
        <v>36.799999999999997</v>
      </c>
      <c r="F16" s="8">
        <v>197.4</v>
      </c>
      <c r="G16" s="61" t="s">
        <v>217</v>
      </c>
      <c r="H16" s="9" t="s">
        <v>218</v>
      </c>
    </row>
    <row r="17" spans="1:13" x14ac:dyDescent="0.2">
      <c r="A17" s="20" t="s">
        <v>57</v>
      </c>
      <c r="B17" s="7">
        <v>222</v>
      </c>
      <c r="C17" s="13">
        <v>0.13</v>
      </c>
      <c r="D17" s="13">
        <v>0.02</v>
      </c>
      <c r="E17" s="13">
        <v>15.2</v>
      </c>
      <c r="F17" s="13">
        <v>62</v>
      </c>
      <c r="G17" s="69" t="s">
        <v>58</v>
      </c>
      <c r="H17" s="81" t="s">
        <v>59</v>
      </c>
    </row>
    <row r="18" spans="1:13" s="73" customFormat="1" x14ac:dyDescent="0.3">
      <c r="A18" s="16" t="s">
        <v>25</v>
      </c>
      <c r="B18" s="4">
        <f>SUM(B16:B17)</f>
        <v>302</v>
      </c>
      <c r="C18" s="78">
        <f>SUM(C16:C17)</f>
        <v>3.98</v>
      </c>
      <c r="D18" s="78">
        <f>SUM(D16:D17)</f>
        <v>4.3199999999999994</v>
      </c>
      <c r="E18" s="78">
        <f>SUM(E16:E17)</f>
        <v>52</v>
      </c>
      <c r="F18" s="78">
        <f>SUM(F16:F17)</f>
        <v>259.39999999999998</v>
      </c>
      <c r="G18" s="104"/>
      <c r="H18" s="6"/>
    </row>
    <row r="19" spans="1:13" x14ac:dyDescent="0.2">
      <c r="A19" s="16" t="s">
        <v>184</v>
      </c>
      <c r="B19" s="4">
        <f>SUM(B14,B18)</f>
        <v>1087</v>
      </c>
      <c r="C19" s="5">
        <f>SUM(C14,C18)</f>
        <v>26.84</v>
      </c>
      <c r="D19" s="5">
        <f>SUM(D14,D18)</f>
        <v>31.569999999999997</v>
      </c>
      <c r="E19" s="5">
        <f>SUM(E14,E18)</f>
        <v>154.76</v>
      </c>
      <c r="F19" s="5">
        <f>SUM(F14,F18)</f>
        <v>1027.6399999999999</v>
      </c>
      <c r="G19" s="4"/>
      <c r="H19" s="6"/>
    </row>
    <row r="20" spans="1:13" x14ac:dyDescent="0.2">
      <c r="A20" s="79" t="s">
        <v>50</v>
      </c>
      <c r="B20" s="50"/>
      <c r="C20" s="50"/>
      <c r="D20" s="50"/>
      <c r="E20" s="50"/>
      <c r="F20" s="50"/>
      <c r="G20" s="75"/>
      <c r="H20" s="80"/>
    </row>
    <row r="21" spans="1:13" x14ac:dyDescent="0.2">
      <c r="A21" s="43" t="s">
        <v>2</v>
      </c>
      <c r="B21" s="49" t="s">
        <v>3</v>
      </c>
      <c r="C21" s="50"/>
      <c r="D21" s="50"/>
      <c r="E21" s="50"/>
      <c r="F21" s="50"/>
      <c r="G21" s="43" t="s">
        <v>4</v>
      </c>
      <c r="H21" s="43" t="s">
        <v>5</v>
      </c>
    </row>
    <row r="22" spans="1:13" ht="12.75" customHeight="1" x14ac:dyDescent="0.2">
      <c r="A22" s="55"/>
      <c r="B22" s="100" t="s">
        <v>6</v>
      </c>
      <c r="C22" s="57" t="s">
        <v>7</v>
      </c>
      <c r="D22" s="57" t="s">
        <v>8</v>
      </c>
      <c r="E22" s="57" t="s">
        <v>9</v>
      </c>
      <c r="F22" s="57" t="s">
        <v>10</v>
      </c>
      <c r="G22" s="55"/>
      <c r="H22" s="55"/>
      <c r="M22" s="12" t="s">
        <v>212</v>
      </c>
    </row>
    <row r="23" spans="1:13" x14ac:dyDescent="0.2">
      <c r="A23" s="49" t="s">
        <v>26</v>
      </c>
      <c r="B23" s="75"/>
      <c r="C23" s="75"/>
      <c r="D23" s="75"/>
      <c r="E23" s="75"/>
      <c r="F23" s="75"/>
      <c r="G23" s="50"/>
      <c r="H23" s="51"/>
    </row>
    <row r="24" spans="1:13" ht="12" customHeight="1" x14ac:dyDescent="0.2">
      <c r="A24" s="6" t="s">
        <v>60</v>
      </c>
      <c r="B24" s="105">
        <v>200</v>
      </c>
      <c r="C24" s="8">
        <v>4.4000000000000004</v>
      </c>
      <c r="D24" s="8">
        <v>4.2</v>
      </c>
      <c r="E24" s="8">
        <v>13.2</v>
      </c>
      <c r="F24" s="8">
        <v>118.6</v>
      </c>
      <c r="G24" s="106" t="s">
        <v>61</v>
      </c>
      <c r="H24" s="9" t="s">
        <v>62</v>
      </c>
    </row>
    <row r="25" spans="1:13" x14ac:dyDescent="0.2">
      <c r="A25" s="14" t="s">
        <v>63</v>
      </c>
      <c r="B25" s="38">
        <v>90</v>
      </c>
      <c r="C25" s="28">
        <v>11.52</v>
      </c>
      <c r="D25" s="28">
        <v>13</v>
      </c>
      <c r="E25" s="28">
        <v>4.05</v>
      </c>
      <c r="F25" s="28">
        <v>189.6</v>
      </c>
      <c r="G25" s="26" t="s">
        <v>64</v>
      </c>
      <c r="H25" s="6" t="s">
        <v>65</v>
      </c>
    </row>
    <row r="26" spans="1:13" x14ac:dyDescent="0.2">
      <c r="A26" s="6" t="s">
        <v>66</v>
      </c>
      <c r="B26" s="107">
        <v>150</v>
      </c>
      <c r="C26" s="13">
        <v>5.52</v>
      </c>
      <c r="D26" s="13">
        <v>4.51</v>
      </c>
      <c r="E26" s="13">
        <v>26.45</v>
      </c>
      <c r="F26" s="13">
        <v>168.45</v>
      </c>
      <c r="G26" s="26" t="s">
        <v>67</v>
      </c>
      <c r="H26" s="6" t="s">
        <v>68</v>
      </c>
    </row>
    <row r="27" spans="1:13" x14ac:dyDescent="0.2">
      <c r="A27" s="6" t="s">
        <v>69</v>
      </c>
      <c r="B27" s="26">
        <v>200</v>
      </c>
      <c r="C27" s="8">
        <v>0.76</v>
      </c>
      <c r="D27" s="8">
        <v>0.04</v>
      </c>
      <c r="E27" s="8">
        <v>20.22</v>
      </c>
      <c r="F27" s="8">
        <v>85.51</v>
      </c>
      <c r="G27" s="7" t="s">
        <v>70</v>
      </c>
      <c r="H27" s="11" t="s">
        <v>71</v>
      </c>
    </row>
    <row r="28" spans="1:13" x14ac:dyDescent="0.2">
      <c r="A28" s="14" t="s">
        <v>45</v>
      </c>
      <c r="B28" s="40">
        <v>40</v>
      </c>
      <c r="C28" s="60">
        <v>2.6</v>
      </c>
      <c r="D28" s="60">
        <v>0.4</v>
      </c>
      <c r="E28" s="60">
        <v>17.2</v>
      </c>
      <c r="F28" s="60">
        <v>85</v>
      </c>
      <c r="G28" s="76" t="s">
        <v>46</v>
      </c>
      <c r="H28" s="6" t="s">
        <v>47</v>
      </c>
    </row>
    <row r="29" spans="1:13" x14ac:dyDescent="0.2">
      <c r="A29" s="14" t="s">
        <v>48</v>
      </c>
      <c r="B29" s="38">
        <v>40</v>
      </c>
      <c r="C29" s="8">
        <v>3.2</v>
      </c>
      <c r="D29" s="8">
        <v>0.4</v>
      </c>
      <c r="E29" s="8">
        <v>20.399999999999999</v>
      </c>
      <c r="F29" s="8">
        <v>100</v>
      </c>
      <c r="G29" s="82" t="s">
        <v>46</v>
      </c>
      <c r="H29" s="11" t="s">
        <v>49</v>
      </c>
    </row>
    <row r="30" spans="1:13" x14ac:dyDescent="0.2">
      <c r="A30" s="16" t="s">
        <v>25</v>
      </c>
      <c r="B30" s="4">
        <f>SUM(B24:B29)</f>
        <v>720</v>
      </c>
      <c r="C30" s="17">
        <f>SUM(C24:C29)</f>
        <v>28</v>
      </c>
      <c r="D30" s="17">
        <f>SUM(D24:D29)</f>
        <v>22.549999999999997</v>
      </c>
      <c r="E30" s="17">
        <f>SUM(E24:E29)</f>
        <v>101.52000000000001</v>
      </c>
      <c r="F30" s="17">
        <f>SUM(F24:F29)</f>
        <v>747.16</v>
      </c>
      <c r="G30" s="4"/>
      <c r="H30" s="6"/>
    </row>
    <row r="31" spans="1:13" x14ac:dyDescent="0.2">
      <c r="A31" s="46" t="s">
        <v>211</v>
      </c>
      <c r="B31" s="47"/>
      <c r="C31" s="103"/>
      <c r="D31" s="103"/>
      <c r="E31" s="103"/>
      <c r="F31" s="103"/>
      <c r="G31" s="47"/>
      <c r="H31" s="48"/>
    </row>
    <row r="32" spans="1:13" s="83" customFormat="1" x14ac:dyDescent="0.2">
      <c r="A32" s="6" t="s">
        <v>163</v>
      </c>
      <c r="B32" s="38">
        <v>80</v>
      </c>
      <c r="C32" s="8">
        <v>5.56</v>
      </c>
      <c r="D32" s="8">
        <v>10.48</v>
      </c>
      <c r="E32" s="8">
        <v>44.59</v>
      </c>
      <c r="F32" s="8">
        <f>370*0.8</f>
        <v>296</v>
      </c>
      <c r="G32" s="86" t="s">
        <v>164</v>
      </c>
      <c r="H32" s="9" t="s">
        <v>165</v>
      </c>
    </row>
    <row r="33" spans="1:8" x14ac:dyDescent="0.2">
      <c r="A33" s="20" t="s">
        <v>57</v>
      </c>
      <c r="B33" s="7">
        <v>222</v>
      </c>
      <c r="C33" s="13">
        <v>0.13</v>
      </c>
      <c r="D33" s="13">
        <v>0.02</v>
      </c>
      <c r="E33" s="13">
        <v>15.2</v>
      </c>
      <c r="F33" s="13">
        <v>62</v>
      </c>
      <c r="G33" s="69" t="s">
        <v>58</v>
      </c>
      <c r="H33" s="81" t="s">
        <v>59</v>
      </c>
    </row>
    <row r="34" spans="1:8" s="73" customFormat="1" x14ac:dyDescent="0.3">
      <c r="A34" s="16" t="s">
        <v>25</v>
      </c>
      <c r="B34" s="4">
        <f>SUM(B32:B33)</f>
        <v>302</v>
      </c>
      <c r="C34" s="78">
        <f>SUM(C32:C33)</f>
        <v>5.6899999999999995</v>
      </c>
      <c r="D34" s="78">
        <f>SUM(D32:D33)</f>
        <v>10.5</v>
      </c>
      <c r="E34" s="78">
        <f>SUM(E32:E33)</f>
        <v>59.790000000000006</v>
      </c>
      <c r="F34" s="78">
        <f>SUM(F32:F33)</f>
        <v>358</v>
      </c>
      <c r="G34" s="104"/>
      <c r="H34" s="6"/>
    </row>
    <row r="35" spans="1:8" x14ac:dyDescent="0.2">
      <c r="A35" s="16" t="s">
        <v>184</v>
      </c>
      <c r="B35" s="4">
        <f>SUM(B30,B34)</f>
        <v>1022</v>
      </c>
      <c r="C35" s="5">
        <f>SUM(C30,C34)</f>
        <v>33.69</v>
      </c>
      <c r="D35" s="5">
        <f>SUM(D30,D34)</f>
        <v>33.049999999999997</v>
      </c>
      <c r="E35" s="5">
        <f>SUM(E30,E34)</f>
        <v>161.31</v>
      </c>
      <c r="F35" s="5">
        <f>SUM(F30,F34)</f>
        <v>1105.1599999999999</v>
      </c>
      <c r="G35" s="4"/>
      <c r="H35" s="6"/>
    </row>
    <row r="36" spans="1:8" x14ac:dyDescent="0.2">
      <c r="A36" s="49" t="s">
        <v>72</v>
      </c>
      <c r="B36" s="50"/>
      <c r="C36" s="50"/>
      <c r="D36" s="50"/>
      <c r="E36" s="50"/>
      <c r="F36" s="50"/>
      <c r="G36" s="50"/>
      <c r="H36" s="51"/>
    </row>
    <row r="37" spans="1:8" x14ac:dyDescent="0.2">
      <c r="A37" s="43" t="s">
        <v>2</v>
      </c>
      <c r="B37" s="49" t="s">
        <v>3</v>
      </c>
      <c r="C37" s="50"/>
      <c r="D37" s="50"/>
      <c r="E37" s="50"/>
      <c r="F37" s="50"/>
      <c r="G37" s="43" t="s">
        <v>4</v>
      </c>
      <c r="H37" s="43" t="s">
        <v>5</v>
      </c>
    </row>
    <row r="38" spans="1:8" ht="15.75" customHeight="1" x14ac:dyDescent="0.2">
      <c r="A38" s="55"/>
      <c r="B38" s="100" t="s">
        <v>6</v>
      </c>
      <c r="C38" s="57" t="s">
        <v>7</v>
      </c>
      <c r="D38" s="57" t="s">
        <v>8</v>
      </c>
      <c r="E38" s="57" t="s">
        <v>9</v>
      </c>
      <c r="F38" s="57" t="s">
        <v>10</v>
      </c>
      <c r="G38" s="55"/>
      <c r="H38" s="55"/>
    </row>
    <row r="39" spans="1:8" x14ac:dyDescent="0.2">
      <c r="A39" s="49" t="s">
        <v>26</v>
      </c>
      <c r="B39" s="50"/>
      <c r="C39" s="75"/>
      <c r="D39" s="75"/>
      <c r="E39" s="75"/>
      <c r="F39" s="75"/>
      <c r="G39" s="50"/>
      <c r="H39" s="51"/>
    </row>
    <row r="40" spans="1:8" ht="13.5" customHeight="1" x14ac:dyDescent="0.2">
      <c r="A40" s="6" t="s">
        <v>80</v>
      </c>
      <c r="B40" s="105">
        <v>200</v>
      </c>
      <c r="C40" s="8">
        <v>1.38</v>
      </c>
      <c r="D40" s="8">
        <v>5.2</v>
      </c>
      <c r="E40" s="8">
        <v>8.92</v>
      </c>
      <c r="F40" s="8">
        <v>88.2</v>
      </c>
      <c r="G40" s="106" t="s">
        <v>81</v>
      </c>
      <c r="H40" s="108" t="s">
        <v>82</v>
      </c>
    </row>
    <row r="41" spans="1:8" ht="12.75" customHeight="1" x14ac:dyDescent="0.2">
      <c r="A41" s="70" t="s">
        <v>83</v>
      </c>
      <c r="B41" s="38">
        <v>90</v>
      </c>
      <c r="C41" s="8">
        <v>16.649999999999999</v>
      </c>
      <c r="D41" s="8">
        <v>15.96</v>
      </c>
      <c r="E41" s="8">
        <v>12.21</v>
      </c>
      <c r="F41" s="8">
        <v>258.91000000000003</v>
      </c>
      <c r="G41" s="61" t="s">
        <v>84</v>
      </c>
      <c r="H41" s="11" t="s">
        <v>85</v>
      </c>
    </row>
    <row r="42" spans="1:8" ht="21.75" customHeight="1" x14ac:dyDescent="0.2">
      <c r="A42" s="6" t="s">
        <v>86</v>
      </c>
      <c r="B42" s="38">
        <v>150</v>
      </c>
      <c r="C42" s="8">
        <v>3.65</v>
      </c>
      <c r="D42" s="8">
        <v>5.37</v>
      </c>
      <c r="E42" s="8">
        <v>36.68</v>
      </c>
      <c r="F42" s="8">
        <v>209.7</v>
      </c>
      <c r="G42" s="97" t="s">
        <v>87</v>
      </c>
      <c r="H42" s="70" t="s">
        <v>88</v>
      </c>
    </row>
    <row r="43" spans="1:8" x14ac:dyDescent="0.2">
      <c r="A43" s="6" t="s">
        <v>89</v>
      </c>
      <c r="B43" s="10">
        <v>200</v>
      </c>
      <c r="C43" s="13">
        <v>0</v>
      </c>
      <c r="D43" s="13">
        <v>0</v>
      </c>
      <c r="E43" s="13">
        <v>19.97</v>
      </c>
      <c r="F43" s="13">
        <v>76</v>
      </c>
      <c r="G43" s="82" t="s">
        <v>90</v>
      </c>
      <c r="H43" s="11" t="s">
        <v>91</v>
      </c>
    </row>
    <row r="44" spans="1:8" x14ac:dyDescent="0.2">
      <c r="A44" s="14" t="s">
        <v>45</v>
      </c>
      <c r="B44" s="40">
        <v>40</v>
      </c>
      <c r="C44" s="60">
        <v>2.6</v>
      </c>
      <c r="D44" s="60">
        <v>0.4</v>
      </c>
      <c r="E44" s="60">
        <v>17.2</v>
      </c>
      <c r="F44" s="60">
        <v>85</v>
      </c>
      <c r="G44" s="76" t="s">
        <v>46</v>
      </c>
      <c r="H44" s="6" t="s">
        <v>47</v>
      </c>
    </row>
    <row r="45" spans="1:8" x14ac:dyDescent="0.2">
      <c r="A45" s="14" t="s">
        <v>48</v>
      </c>
      <c r="B45" s="38">
        <v>40</v>
      </c>
      <c r="C45" s="8">
        <v>3.2</v>
      </c>
      <c r="D45" s="8">
        <v>0.4</v>
      </c>
      <c r="E45" s="8">
        <v>20.399999999999999</v>
      </c>
      <c r="F45" s="8">
        <v>100</v>
      </c>
      <c r="G45" s="82" t="s">
        <v>46</v>
      </c>
      <c r="H45" s="11" t="s">
        <v>49</v>
      </c>
    </row>
    <row r="46" spans="1:8" x14ac:dyDescent="0.2">
      <c r="A46" s="16" t="s">
        <v>25</v>
      </c>
      <c r="B46" s="4">
        <f>SUM(B40:B45)</f>
        <v>720</v>
      </c>
      <c r="C46" s="17">
        <f>SUM(C40:C45)</f>
        <v>27.479999999999997</v>
      </c>
      <c r="D46" s="17">
        <f>SUM(D40:D45)</f>
        <v>27.33</v>
      </c>
      <c r="E46" s="17">
        <f>SUM(E40:E45)</f>
        <v>115.38</v>
      </c>
      <c r="F46" s="17">
        <f>SUM(F40:F45)</f>
        <v>817.81</v>
      </c>
      <c r="G46" s="4"/>
      <c r="H46" s="6"/>
    </row>
    <row r="47" spans="1:8" x14ac:dyDescent="0.2">
      <c r="A47" s="46" t="s">
        <v>211</v>
      </c>
      <c r="B47" s="47"/>
      <c r="C47" s="47"/>
      <c r="D47" s="47"/>
      <c r="E47" s="47"/>
      <c r="F47" s="47"/>
      <c r="G47" s="47"/>
      <c r="H47" s="48"/>
    </row>
    <row r="48" spans="1:8" s="83" customFormat="1" x14ac:dyDescent="0.2">
      <c r="A48" s="85" t="s">
        <v>219</v>
      </c>
      <c r="B48" s="102">
        <v>75</v>
      </c>
      <c r="C48" s="8">
        <v>5.6</v>
      </c>
      <c r="D48" s="8">
        <v>5.2</v>
      </c>
      <c r="E48" s="8">
        <v>29.2</v>
      </c>
      <c r="F48" s="8">
        <v>183.6</v>
      </c>
      <c r="G48" s="86" t="s">
        <v>181</v>
      </c>
      <c r="H48" s="9" t="s">
        <v>182</v>
      </c>
    </row>
    <row r="49" spans="1:8" s="83" customFormat="1" ht="10.5" customHeight="1" x14ac:dyDescent="0.3">
      <c r="A49" s="11" t="s">
        <v>21</v>
      </c>
      <c r="B49" s="42">
        <v>215</v>
      </c>
      <c r="C49" s="68">
        <v>7.0000000000000007E-2</v>
      </c>
      <c r="D49" s="68">
        <v>0.02</v>
      </c>
      <c r="E49" s="68">
        <v>15</v>
      </c>
      <c r="F49" s="68">
        <v>60</v>
      </c>
      <c r="G49" s="69" t="s">
        <v>22</v>
      </c>
      <c r="H49" s="70" t="s">
        <v>23</v>
      </c>
    </row>
    <row r="50" spans="1:8" s="73" customFormat="1" x14ac:dyDescent="0.3">
      <c r="A50" s="16" t="s">
        <v>25</v>
      </c>
      <c r="B50" s="4">
        <f>SUM(B48:B49)</f>
        <v>290</v>
      </c>
      <c r="C50" s="78">
        <f>SUM(C48:C49)</f>
        <v>5.67</v>
      </c>
      <c r="D50" s="78">
        <f>SUM(D48:D49)</f>
        <v>5.22</v>
      </c>
      <c r="E50" s="78">
        <f>SUM(E48:E49)</f>
        <v>44.2</v>
      </c>
      <c r="F50" s="78">
        <f>SUM(F48:F49)</f>
        <v>243.6</v>
      </c>
      <c r="G50" s="104"/>
      <c r="H50" s="6"/>
    </row>
    <row r="51" spans="1:8" x14ac:dyDescent="0.2">
      <c r="A51" s="16" t="s">
        <v>184</v>
      </c>
      <c r="B51" s="4">
        <f>SUM(B46,B50)</f>
        <v>1010</v>
      </c>
      <c r="C51" s="5">
        <f>SUM(C46,C50)</f>
        <v>33.15</v>
      </c>
      <c r="D51" s="5">
        <f>SUM(D46,D50)</f>
        <v>32.549999999999997</v>
      </c>
      <c r="E51" s="5">
        <f>SUM(E46,E50)</f>
        <v>159.57999999999998</v>
      </c>
      <c r="F51" s="5">
        <f>SUM(F46,F50)</f>
        <v>1061.4099999999999</v>
      </c>
      <c r="G51" s="4"/>
      <c r="H51" s="6"/>
    </row>
    <row r="52" spans="1:8" x14ac:dyDescent="0.2">
      <c r="A52" s="79" t="s">
        <v>92</v>
      </c>
      <c r="B52" s="50"/>
      <c r="C52" s="50"/>
      <c r="D52" s="50"/>
      <c r="E52" s="50"/>
      <c r="F52" s="50"/>
      <c r="G52" s="75"/>
      <c r="H52" s="80"/>
    </row>
    <row r="53" spans="1:8" x14ac:dyDescent="0.2">
      <c r="A53" s="43" t="s">
        <v>2</v>
      </c>
      <c r="B53" s="49" t="s">
        <v>3</v>
      </c>
      <c r="C53" s="50"/>
      <c r="D53" s="50"/>
      <c r="E53" s="50"/>
      <c r="F53" s="50"/>
      <c r="G53" s="43" t="s">
        <v>4</v>
      </c>
      <c r="H53" s="43" t="s">
        <v>5</v>
      </c>
    </row>
    <row r="54" spans="1:8" ht="16.5" customHeight="1" x14ac:dyDescent="0.2">
      <c r="A54" s="55"/>
      <c r="B54" s="100" t="s">
        <v>6</v>
      </c>
      <c r="C54" s="57" t="s">
        <v>7</v>
      </c>
      <c r="D54" s="57" t="s">
        <v>8</v>
      </c>
      <c r="E54" s="57" t="s">
        <v>9</v>
      </c>
      <c r="F54" s="57" t="s">
        <v>10</v>
      </c>
      <c r="G54" s="55"/>
      <c r="H54" s="55"/>
    </row>
    <row r="55" spans="1:8" x14ac:dyDescent="0.2">
      <c r="A55" s="49" t="s">
        <v>26</v>
      </c>
      <c r="B55" s="50"/>
      <c r="C55" s="75"/>
      <c r="D55" s="75"/>
      <c r="E55" s="75"/>
      <c r="F55" s="75"/>
      <c r="G55" s="50"/>
      <c r="H55" s="51"/>
    </row>
    <row r="56" spans="1:8" s="27" customFormat="1" x14ac:dyDescent="0.2">
      <c r="A56" s="23" t="s">
        <v>98</v>
      </c>
      <c r="B56" s="24">
        <v>200</v>
      </c>
      <c r="C56" s="25">
        <v>1.56</v>
      </c>
      <c r="D56" s="25">
        <v>5.2</v>
      </c>
      <c r="E56" s="25">
        <v>8.6</v>
      </c>
      <c r="F56" s="25">
        <v>87.89</v>
      </c>
      <c r="G56" s="26" t="s">
        <v>99</v>
      </c>
      <c r="H56" s="9" t="s">
        <v>100</v>
      </c>
    </row>
    <row r="57" spans="1:8" x14ac:dyDescent="0.2">
      <c r="A57" s="11" t="s">
        <v>101</v>
      </c>
      <c r="B57" s="10">
        <v>90</v>
      </c>
      <c r="C57" s="8">
        <v>11.1</v>
      </c>
      <c r="D57" s="8">
        <v>14.26</v>
      </c>
      <c r="E57" s="8">
        <v>10.199999999999999</v>
      </c>
      <c r="F57" s="8">
        <v>215.87</v>
      </c>
      <c r="G57" s="26" t="s">
        <v>102</v>
      </c>
      <c r="H57" s="6" t="s">
        <v>103</v>
      </c>
    </row>
    <row r="58" spans="1:8" ht="12" customHeight="1" x14ac:dyDescent="0.2">
      <c r="A58" s="14" t="s">
        <v>104</v>
      </c>
      <c r="B58" s="102">
        <v>150</v>
      </c>
      <c r="C58" s="60">
        <v>8.6</v>
      </c>
      <c r="D58" s="60">
        <v>6.09</v>
      </c>
      <c r="E58" s="60">
        <v>38.64</v>
      </c>
      <c r="F58" s="60">
        <v>243.75</v>
      </c>
      <c r="G58" s="97" t="s">
        <v>105</v>
      </c>
      <c r="H58" s="72" t="s">
        <v>106</v>
      </c>
    </row>
    <row r="59" spans="1:8" ht="20.399999999999999" x14ac:dyDescent="0.2">
      <c r="A59" s="85" t="s">
        <v>107</v>
      </c>
      <c r="B59" s="102">
        <v>60</v>
      </c>
      <c r="C59" s="8">
        <v>0.99</v>
      </c>
      <c r="D59" s="8">
        <v>5.03</v>
      </c>
      <c r="E59" s="8">
        <v>3.7</v>
      </c>
      <c r="F59" s="8">
        <v>61.45</v>
      </c>
      <c r="G59" s="109">
        <v>306</v>
      </c>
      <c r="H59" s="11" t="s">
        <v>108</v>
      </c>
    </row>
    <row r="60" spans="1:8" x14ac:dyDescent="0.2">
      <c r="A60" s="20" t="s">
        <v>109</v>
      </c>
      <c r="B60" s="10">
        <v>200</v>
      </c>
      <c r="C60" s="8">
        <v>0.1</v>
      </c>
      <c r="D60" s="8">
        <v>0.1</v>
      </c>
      <c r="E60" s="8">
        <v>15.9</v>
      </c>
      <c r="F60" s="8">
        <v>65</v>
      </c>
      <c r="G60" s="94">
        <v>492</v>
      </c>
      <c r="H60" s="11" t="s">
        <v>110</v>
      </c>
    </row>
    <row r="61" spans="1:8" x14ac:dyDescent="0.2">
      <c r="A61" s="14" t="s">
        <v>45</v>
      </c>
      <c r="B61" s="40">
        <v>40</v>
      </c>
      <c r="C61" s="60">
        <v>2.6</v>
      </c>
      <c r="D61" s="60">
        <v>0.4</v>
      </c>
      <c r="E61" s="60">
        <v>17.2</v>
      </c>
      <c r="F61" s="60">
        <v>85</v>
      </c>
      <c r="G61" s="76" t="s">
        <v>46</v>
      </c>
      <c r="H61" s="6" t="s">
        <v>47</v>
      </c>
    </row>
    <row r="62" spans="1:8" x14ac:dyDescent="0.2">
      <c r="A62" s="14" t="s">
        <v>48</v>
      </c>
      <c r="B62" s="38">
        <v>40</v>
      </c>
      <c r="C62" s="8">
        <v>3.2</v>
      </c>
      <c r="D62" s="8">
        <v>0.4</v>
      </c>
      <c r="E62" s="8">
        <v>20.399999999999999</v>
      </c>
      <c r="F62" s="8">
        <v>100</v>
      </c>
      <c r="G62" s="82" t="s">
        <v>46</v>
      </c>
      <c r="H62" s="11" t="s">
        <v>49</v>
      </c>
    </row>
    <row r="63" spans="1:8" x14ac:dyDescent="0.2">
      <c r="A63" s="16" t="s">
        <v>25</v>
      </c>
      <c r="B63" s="4">
        <f>SUM(B56:B62)</f>
        <v>780</v>
      </c>
      <c r="C63" s="17">
        <f>SUM(C56:C62)</f>
        <v>28.15</v>
      </c>
      <c r="D63" s="17">
        <f>SUM(D56:D62)</f>
        <v>31.48</v>
      </c>
      <c r="E63" s="17">
        <f>SUM(E56:E62)</f>
        <v>114.64000000000001</v>
      </c>
      <c r="F63" s="17">
        <f>SUM(F56:F62)</f>
        <v>858.96</v>
      </c>
      <c r="G63" s="4"/>
      <c r="H63" s="6"/>
    </row>
    <row r="64" spans="1:8" x14ac:dyDescent="0.2">
      <c r="A64" s="46" t="s">
        <v>211</v>
      </c>
      <c r="B64" s="47"/>
      <c r="C64" s="103"/>
      <c r="D64" s="103"/>
      <c r="E64" s="103"/>
      <c r="F64" s="103"/>
      <c r="G64" s="47"/>
      <c r="H64" s="48"/>
    </row>
    <row r="65" spans="1:8" s="83" customFormat="1" ht="20.399999999999999" x14ac:dyDescent="0.3">
      <c r="A65" s="6" t="s">
        <v>194</v>
      </c>
      <c r="B65" s="110">
        <v>80</v>
      </c>
      <c r="C65" s="8">
        <f>8.71*0.8</f>
        <v>6.9680000000000009</v>
      </c>
      <c r="D65" s="8">
        <f>9.68*0.8</f>
        <v>7.7439999999999998</v>
      </c>
      <c r="E65" s="8">
        <f>58.08*0.8</f>
        <v>46.463999999999999</v>
      </c>
      <c r="F65" s="8">
        <f>361.74*0.8</f>
        <v>289.392</v>
      </c>
      <c r="G65" s="82" t="s">
        <v>195</v>
      </c>
      <c r="H65" s="11" t="s">
        <v>196</v>
      </c>
    </row>
    <row r="66" spans="1:8" x14ac:dyDescent="0.2">
      <c r="A66" s="20" t="s">
        <v>57</v>
      </c>
      <c r="B66" s="7">
        <v>222</v>
      </c>
      <c r="C66" s="13">
        <v>0.13</v>
      </c>
      <c r="D66" s="13">
        <v>0.02</v>
      </c>
      <c r="E66" s="13">
        <v>15.2</v>
      </c>
      <c r="F66" s="13">
        <v>62</v>
      </c>
      <c r="G66" s="69" t="s">
        <v>58</v>
      </c>
      <c r="H66" s="81" t="s">
        <v>59</v>
      </c>
    </row>
    <row r="67" spans="1:8" s="73" customFormat="1" x14ac:dyDescent="0.3">
      <c r="A67" s="16" t="s">
        <v>25</v>
      </c>
      <c r="B67" s="4">
        <f>SUM(B65:B66)</f>
        <v>302</v>
      </c>
      <c r="C67" s="78">
        <f>SUM(C65:C66)</f>
        <v>7.0980000000000008</v>
      </c>
      <c r="D67" s="78">
        <f>SUM(D65:D66)</f>
        <v>7.7639999999999993</v>
      </c>
      <c r="E67" s="78">
        <f>SUM(E65:E66)</f>
        <v>61.664000000000001</v>
      </c>
      <c r="F67" s="78">
        <f>SUM(F65:F66)</f>
        <v>351.392</v>
      </c>
      <c r="G67" s="104"/>
      <c r="H67" s="6"/>
    </row>
    <row r="68" spans="1:8" x14ac:dyDescent="0.2">
      <c r="A68" s="16" t="s">
        <v>184</v>
      </c>
      <c r="B68" s="4">
        <f>SUM(B63,B67)</f>
        <v>1082</v>
      </c>
      <c r="C68" s="5">
        <f>SUM(C63,C67)</f>
        <v>35.247999999999998</v>
      </c>
      <c r="D68" s="5">
        <f>SUM(D63,D67)</f>
        <v>39.244</v>
      </c>
      <c r="E68" s="5">
        <f>SUM(E63,E67)</f>
        <v>176.30400000000003</v>
      </c>
      <c r="F68" s="5">
        <f>SUM(F63,F67)</f>
        <v>1210.3520000000001</v>
      </c>
      <c r="G68" s="4"/>
      <c r="H68" s="6"/>
    </row>
    <row r="69" spans="1:8" x14ac:dyDescent="0.2">
      <c r="A69" s="3" t="s">
        <v>111</v>
      </c>
      <c r="B69" s="3"/>
      <c r="C69" s="3"/>
      <c r="D69" s="3"/>
      <c r="E69" s="3"/>
      <c r="F69" s="3"/>
      <c r="G69" s="3"/>
      <c r="H69" s="3"/>
    </row>
    <row r="70" spans="1:8" x14ac:dyDescent="0.2">
      <c r="A70" s="43" t="s">
        <v>2</v>
      </c>
      <c r="B70" s="49" t="s">
        <v>3</v>
      </c>
      <c r="C70" s="50"/>
      <c r="D70" s="50"/>
      <c r="E70" s="50"/>
      <c r="F70" s="50"/>
      <c r="G70" s="43" t="s">
        <v>4</v>
      </c>
      <c r="H70" s="43" t="s">
        <v>5</v>
      </c>
    </row>
    <row r="71" spans="1:8" ht="14.25" customHeight="1" x14ac:dyDescent="0.2">
      <c r="A71" s="55"/>
      <c r="B71" s="100" t="s">
        <v>6</v>
      </c>
      <c r="C71" s="57" t="s">
        <v>7</v>
      </c>
      <c r="D71" s="57" t="s">
        <v>8</v>
      </c>
      <c r="E71" s="57" t="s">
        <v>9</v>
      </c>
      <c r="F71" s="57" t="s">
        <v>10</v>
      </c>
      <c r="G71" s="55"/>
      <c r="H71" s="55"/>
    </row>
    <row r="72" spans="1:8" x14ac:dyDescent="0.2">
      <c r="A72" s="49" t="s">
        <v>26</v>
      </c>
      <c r="B72" s="50"/>
      <c r="C72" s="75"/>
      <c r="D72" s="75"/>
      <c r="E72" s="75"/>
      <c r="F72" s="75"/>
      <c r="G72" s="50"/>
      <c r="H72" s="51"/>
    </row>
    <row r="73" spans="1:8" ht="12.75" customHeight="1" x14ac:dyDescent="0.2">
      <c r="A73" s="6" t="s">
        <v>114</v>
      </c>
      <c r="B73" s="10">
        <v>200</v>
      </c>
      <c r="C73" s="8">
        <v>1.62</v>
      </c>
      <c r="D73" s="8">
        <v>2.19</v>
      </c>
      <c r="E73" s="8">
        <v>12.81</v>
      </c>
      <c r="F73" s="8">
        <v>77.13</v>
      </c>
      <c r="G73" s="106" t="s">
        <v>115</v>
      </c>
      <c r="H73" s="11" t="s">
        <v>116</v>
      </c>
    </row>
    <row r="74" spans="1:8" ht="12" customHeight="1" x14ac:dyDescent="0.2">
      <c r="A74" s="6" t="s">
        <v>117</v>
      </c>
      <c r="B74" s="102">
        <v>150</v>
      </c>
      <c r="C74" s="8">
        <v>8.5299999999999994</v>
      </c>
      <c r="D74" s="8">
        <v>9.6999999999999993</v>
      </c>
      <c r="E74" s="8">
        <v>7.11</v>
      </c>
      <c r="F74" s="8">
        <v>138.62</v>
      </c>
      <c r="G74" s="111" t="s">
        <v>118</v>
      </c>
      <c r="H74" s="62" t="s">
        <v>119</v>
      </c>
    </row>
    <row r="75" spans="1:8" x14ac:dyDescent="0.2">
      <c r="A75" s="6" t="s">
        <v>120</v>
      </c>
      <c r="B75" s="10">
        <v>150</v>
      </c>
      <c r="C75" s="8">
        <v>3.44</v>
      </c>
      <c r="D75" s="8">
        <v>13.15</v>
      </c>
      <c r="E75" s="8">
        <v>27.92</v>
      </c>
      <c r="F75" s="8">
        <v>243.75</v>
      </c>
      <c r="G75" s="10" t="s">
        <v>121</v>
      </c>
      <c r="H75" s="11" t="s">
        <v>122</v>
      </c>
    </row>
    <row r="76" spans="1:8" x14ac:dyDescent="0.2">
      <c r="A76" s="6" t="s">
        <v>42</v>
      </c>
      <c r="B76" s="42">
        <v>200</v>
      </c>
      <c r="C76" s="28">
        <v>0.15</v>
      </c>
      <c r="D76" s="28">
        <v>0.06</v>
      </c>
      <c r="E76" s="28">
        <v>20.65</v>
      </c>
      <c r="F76" s="28">
        <v>82.9</v>
      </c>
      <c r="G76" s="76" t="s">
        <v>43</v>
      </c>
      <c r="H76" s="11" t="s">
        <v>44</v>
      </c>
    </row>
    <row r="77" spans="1:8" s="73" customFormat="1" ht="10.95" customHeight="1" x14ac:dyDescent="0.3">
      <c r="A77" s="14" t="s">
        <v>24</v>
      </c>
      <c r="B77" s="38">
        <v>200</v>
      </c>
      <c r="C77" s="71">
        <v>0.6</v>
      </c>
      <c r="D77" s="71">
        <v>0.4</v>
      </c>
      <c r="E77" s="71">
        <v>20.2</v>
      </c>
      <c r="F77" s="71">
        <v>92</v>
      </c>
      <c r="G77" s="69"/>
      <c r="H77" s="72"/>
    </row>
    <row r="78" spans="1:8" x14ac:dyDescent="0.2">
      <c r="A78" s="14" t="s">
        <v>45</v>
      </c>
      <c r="B78" s="112">
        <v>50</v>
      </c>
      <c r="C78" s="8">
        <v>3.3</v>
      </c>
      <c r="D78" s="8">
        <v>0.5</v>
      </c>
      <c r="E78" s="8">
        <v>21.5</v>
      </c>
      <c r="F78" s="8">
        <v>106.3</v>
      </c>
      <c r="G78" s="76" t="s">
        <v>123</v>
      </c>
      <c r="H78" s="6" t="s">
        <v>47</v>
      </c>
    </row>
    <row r="79" spans="1:8" x14ac:dyDescent="0.2">
      <c r="A79" s="14" t="s">
        <v>48</v>
      </c>
      <c r="B79" s="38">
        <v>50</v>
      </c>
      <c r="C79" s="28">
        <v>4</v>
      </c>
      <c r="D79" s="28">
        <v>0.5</v>
      </c>
      <c r="E79" s="28">
        <v>25.5</v>
      </c>
      <c r="F79" s="8">
        <v>125</v>
      </c>
      <c r="G79" s="82" t="s">
        <v>123</v>
      </c>
      <c r="H79" s="11" t="s">
        <v>49</v>
      </c>
    </row>
    <row r="80" spans="1:8" x14ac:dyDescent="0.2">
      <c r="A80" s="16" t="s">
        <v>25</v>
      </c>
      <c r="B80" s="4">
        <f>SUM(B73:B79)</f>
        <v>1000</v>
      </c>
      <c r="C80" s="17">
        <f>SUM(C73:C79)</f>
        <v>21.639999999999997</v>
      </c>
      <c r="D80" s="17">
        <f>SUM(D73:D79)</f>
        <v>26.499999999999996</v>
      </c>
      <c r="E80" s="17">
        <f>SUM(E73:E79)</f>
        <v>135.69</v>
      </c>
      <c r="F80" s="17">
        <f>SUM(F73:F79)</f>
        <v>865.69999999999993</v>
      </c>
      <c r="G80" s="4"/>
      <c r="H80" s="6"/>
    </row>
    <row r="81" spans="1:8" x14ac:dyDescent="0.2">
      <c r="A81" s="46" t="s">
        <v>211</v>
      </c>
      <c r="B81" s="47"/>
      <c r="C81" s="103"/>
      <c r="D81" s="103"/>
      <c r="E81" s="103"/>
      <c r="F81" s="103"/>
      <c r="G81" s="47"/>
      <c r="H81" s="48"/>
    </row>
    <row r="82" spans="1:8" s="83" customFormat="1" x14ac:dyDescent="0.2">
      <c r="A82" s="85" t="s">
        <v>220</v>
      </c>
      <c r="B82" s="102">
        <v>50</v>
      </c>
      <c r="C82" s="8">
        <v>3.3</v>
      </c>
      <c r="D82" s="8">
        <v>7.18</v>
      </c>
      <c r="E82" s="8">
        <v>20.56</v>
      </c>
      <c r="F82" s="8">
        <v>160</v>
      </c>
      <c r="G82" s="86" t="s">
        <v>221</v>
      </c>
      <c r="H82" s="9" t="s">
        <v>222</v>
      </c>
    </row>
    <row r="83" spans="1:8" s="83" customFormat="1" ht="10.5" customHeight="1" x14ac:dyDescent="0.3">
      <c r="A83" s="11" t="s">
        <v>21</v>
      </c>
      <c r="B83" s="42">
        <v>215</v>
      </c>
      <c r="C83" s="68">
        <v>7.0000000000000007E-2</v>
      </c>
      <c r="D83" s="68">
        <v>0.02</v>
      </c>
      <c r="E83" s="68">
        <v>15</v>
      </c>
      <c r="F83" s="68">
        <v>60</v>
      </c>
      <c r="G83" s="69" t="s">
        <v>22</v>
      </c>
      <c r="H83" s="70" t="s">
        <v>23</v>
      </c>
    </row>
    <row r="84" spans="1:8" s="73" customFormat="1" x14ac:dyDescent="0.3">
      <c r="A84" s="16" t="s">
        <v>25</v>
      </c>
      <c r="B84" s="4">
        <f>SUM(B82:B83)</f>
        <v>265</v>
      </c>
      <c r="C84" s="78">
        <f>SUM(C82:C83)</f>
        <v>3.3699999999999997</v>
      </c>
      <c r="D84" s="78">
        <f>SUM(D82:D83)</f>
        <v>7.1999999999999993</v>
      </c>
      <c r="E84" s="78">
        <f>SUM(E82:E83)</f>
        <v>35.56</v>
      </c>
      <c r="F84" s="78">
        <f>SUM(F82:F83)</f>
        <v>220</v>
      </c>
      <c r="G84" s="104"/>
      <c r="H84" s="6"/>
    </row>
    <row r="85" spans="1:8" x14ac:dyDescent="0.2">
      <c r="A85" s="16" t="s">
        <v>184</v>
      </c>
      <c r="B85" s="4">
        <f>SUM(B80,B84)</f>
        <v>1265</v>
      </c>
      <c r="C85" s="5">
        <f>SUM(C80,C84)</f>
        <v>25.009999999999998</v>
      </c>
      <c r="D85" s="5">
        <f>SUM(D80,D84)</f>
        <v>33.699999999999996</v>
      </c>
      <c r="E85" s="5">
        <f>SUM(E80,E84)</f>
        <v>171.25</v>
      </c>
      <c r="F85" s="5">
        <f>SUM(F80,F84)</f>
        <v>1085.6999999999998</v>
      </c>
      <c r="G85" s="4"/>
      <c r="H85" s="6"/>
    </row>
    <row r="86" spans="1:8" x14ac:dyDescent="0.2">
      <c r="A86" s="90" t="s">
        <v>124</v>
      </c>
      <c r="B86" s="91"/>
      <c r="C86" s="91"/>
      <c r="D86" s="91"/>
      <c r="E86" s="91"/>
      <c r="F86" s="91"/>
      <c r="G86" s="92"/>
      <c r="H86" s="93"/>
    </row>
    <row r="87" spans="1:8" x14ac:dyDescent="0.2">
      <c r="A87" s="43" t="s">
        <v>2</v>
      </c>
      <c r="B87" s="49" t="s">
        <v>3</v>
      </c>
      <c r="C87" s="50"/>
      <c r="D87" s="50"/>
      <c r="E87" s="50"/>
      <c r="F87" s="50"/>
      <c r="G87" s="43" t="s">
        <v>4</v>
      </c>
      <c r="H87" s="43" t="s">
        <v>5</v>
      </c>
    </row>
    <row r="88" spans="1:8" ht="15.75" customHeight="1" x14ac:dyDescent="0.2">
      <c r="A88" s="55"/>
      <c r="B88" s="100" t="s">
        <v>6</v>
      </c>
      <c r="C88" s="57" t="s">
        <v>7</v>
      </c>
      <c r="D88" s="57" t="s">
        <v>8</v>
      </c>
      <c r="E88" s="57" t="s">
        <v>9</v>
      </c>
      <c r="F88" s="57" t="s">
        <v>10</v>
      </c>
      <c r="G88" s="55"/>
      <c r="H88" s="55"/>
    </row>
    <row r="89" spans="1:8" x14ac:dyDescent="0.2">
      <c r="A89" s="3" t="s">
        <v>26</v>
      </c>
      <c r="B89" s="3"/>
      <c r="C89" s="22"/>
      <c r="D89" s="22"/>
      <c r="E89" s="22"/>
      <c r="F89" s="22"/>
      <c r="G89" s="3"/>
      <c r="H89" s="3"/>
    </row>
    <row r="90" spans="1:8" ht="12.75" customHeight="1" x14ac:dyDescent="0.2">
      <c r="A90" s="62" t="s">
        <v>128</v>
      </c>
      <c r="B90" s="113">
        <v>260</v>
      </c>
      <c r="C90" s="60">
        <v>1.51</v>
      </c>
      <c r="D90" s="60">
        <v>6.39</v>
      </c>
      <c r="E90" s="60">
        <v>7.99</v>
      </c>
      <c r="F90" s="60">
        <v>94.43</v>
      </c>
      <c r="G90" s="101" t="s">
        <v>166</v>
      </c>
      <c r="H90" s="108" t="s">
        <v>130</v>
      </c>
    </row>
    <row r="91" spans="1:8" ht="13.5" customHeight="1" x14ac:dyDescent="0.2">
      <c r="A91" s="6" t="s">
        <v>131</v>
      </c>
      <c r="B91" s="10">
        <v>90</v>
      </c>
      <c r="C91" s="8">
        <v>14.68</v>
      </c>
      <c r="D91" s="8">
        <v>9.98</v>
      </c>
      <c r="E91" s="8">
        <v>11.03</v>
      </c>
      <c r="F91" s="8">
        <v>180.7</v>
      </c>
      <c r="G91" s="82" t="s">
        <v>132</v>
      </c>
      <c r="H91" s="11" t="s">
        <v>133</v>
      </c>
    </row>
    <row r="92" spans="1:8" ht="21.75" customHeight="1" x14ac:dyDescent="0.2">
      <c r="A92" s="6" t="s">
        <v>86</v>
      </c>
      <c r="B92" s="38">
        <v>150</v>
      </c>
      <c r="C92" s="8">
        <v>3.65</v>
      </c>
      <c r="D92" s="8">
        <v>5.37</v>
      </c>
      <c r="E92" s="8">
        <v>36.68</v>
      </c>
      <c r="F92" s="8">
        <v>209.7</v>
      </c>
      <c r="G92" s="97" t="s">
        <v>87</v>
      </c>
      <c r="H92" s="70" t="s">
        <v>88</v>
      </c>
    </row>
    <row r="93" spans="1:8" x14ac:dyDescent="0.2">
      <c r="A93" s="6" t="s">
        <v>134</v>
      </c>
      <c r="B93" s="42">
        <v>200</v>
      </c>
      <c r="C93" s="8">
        <v>0.33</v>
      </c>
      <c r="D93" s="8">
        <v>0</v>
      </c>
      <c r="E93" s="8">
        <v>22.78</v>
      </c>
      <c r="F93" s="8">
        <v>94.44</v>
      </c>
      <c r="G93" s="66" t="s">
        <v>135</v>
      </c>
      <c r="H93" s="11" t="s">
        <v>136</v>
      </c>
    </row>
    <row r="94" spans="1:8" x14ac:dyDescent="0.2">
      <c r="A94" s="14" t="s">
        <v>45</v>
      </c>
      <c r="B94" s="40">
        <v>40</v>
      </c>
      <c r="C94" s="60">
        <v>2.6</v>
      </c>
      <c r="D94" s="60">
        <v>0.4</v>
      </c>
      <c r="E94" s="60">
        <v>17.2</v>
      </c>
      <c r="F94" s="60">
        <v>85</v>
      </c>
      <c r="G94" s="76" t="s">
        <v>46</v>
      </c>
      <c r="H94" s="6" t="s">
        <v>47</v>
      </c>
    </row>
    <row r="95" spans="1:8" x14ac:dyDescent="0.2">
      <c r="A95" s="14" t="s">
        <v>48</v>
      </c>
      <c r="B95" s="38">
        <v>40</v>
      </c>
      <c r="C95" s="8">
        <v>3.2</v>
      </c>
      <c r="D95" s="8">
        <v>0.4</v>
      </c>
      <c r="E95" s="8">
        <v>20.399999999999999</v>
      </c>
      <c r="F95" s="8">
        <v>100</v>
      </c>
      <c r="G95" s="82" t="s">
        <v>46</v>
      </c>
      <c r="H95" s="11" t="s">
        <v>49</v>
      </c>
    </row>
    <row r="96" spans="1:8" x14ac:dyDescent="0.2">
      <c r="A96" s="16" t="s">
        <v>25</v>
      </c>
      <c r="B96" s="4">
        <f>SUM(B90:B95)</f>
        <v>780</v>
      </c>
      <c r="C96" s="17">
        <f>SUM(C90:C95)</f>
        <v>25.97</v>
      </c>
      <c r="D96" s="17">
        <f>SUM(D90:D95)</f>
        <v>22.54</v>
      </c>
      <c r="E96" s="17">
        <f>SUM(E90:E95)</f>
        <v>116.08000000000001</v>
      </c>
      <c r="F96" s="17">
        <f>SUM(F90:F95)</f>
        <v>764.27</v>
      </c>
      <c r="G96" s="4"/>
      <c r="H96" s="6"/>
    </row>
    <row r="97" spans="1:8" x14ac:dyDescent="0.2">
      <c r="A97" s="46" t="s">
        <v>211</v>
      </c>
      <c r="B97" s="47"/>
      <c r="C97" s="47"/>
      <c r="D97" s="47"/>
      <c r="E97" s="47"/>
      <c r="F97" s="47"/>
      <c r="G97" s="47"/>
      <c r="H97" s="48"/>
    </row>
    <row r="98" spans="1:8" s="83" customFormat="1" x14ac:dyDescent="0.2">
      <c r="A98" s="14" t="s">
        <v>216</v>
      </c>
      <c r="B98" s="102">
        <v>80</v>
      </c>
      <c r="C98" s="8">
        <v>3.85</v>
      </c>
      <c r="D98" s="8">
        <v>4.3</v>
      </c>
      <c r="E98" s="8">
        <v>36.799999999999997</v>
      </c>
      <c r="F98" s="8">
        <v>197.4</v>
      </c>
      <c r="G98" s="61" t="s">
        <v>217</v>
      </c>
      <c r="H98" s="9" t="s">
        <v>218</v>
      </c>
    </row>
    <row r="99" spans="1:8" x14ac:dyDescent="0.2">
      <c r="A99" s="20" t="s">
        <v>57</v>
      </c>
      <c r="B99" s="7">
        <v>222</v>
      </c>
      <c r="C99" s="13">
        <v>0.13</v>
      </c>
      <c r="D99" s="13">
        <v>0.02</v>
      </c>
      <c r="E99" s="13">
        <v>15.2</v>
      </c>
      <c r="F99" s="13">
        <v>62</v>
      </c>
      <c r="G99" s="69" t="s">
        <v>58</v>
      </c>
      <c r="H99" s="81" t="s">
        <v>59</v>
      </c>
    </row>
    <row r="100" spans="1:8" s="73" customFormat="1" x14ac:dyDescent="0.3">
      <c r="A100" s="16" t="s">
        <v>25</v>
      </c>
      <c r="B100" s="4">
        <f>SUM(B98:B99)</f>
        <v>302</v>
      </c>
      <c r="C100" s="78">
        <f>SUM(C98:C99)</f>
        <v>3.98</v>
      </c>
      <c r="D100" s="78">
        <f>SUM(D98:D99)</f>
        <v>4.3199999999999994</v>
      </c>
      <c r="E100" s="78">
        <f>SUM(E98:E99)</f>
        <v>52</v>
      </c>
      <c r="F100" s="78">
        <f>SUM(F98:F99)</f>
        <v>259.39999999999998</v>
      </c>
      <c r="G100" s="104"/>
      <c r="H100" s="6"/>
    </row>
    <row r="101" spans="1:8" x14ac:dyDescent="0.2">
      <c r="A101" s="16" t="s">
        <v>184</v>
      </c>
      <c r="B101" s="4">
        <f>SUM(B96,B100)</f>
        <v>1082</v>
      </c>
      <c r="C101" s="5">
        <f>SUM(C96,C100)</f>
        <v>29.95</v>
      </c>
      <c r="D101" s="5">
        <f>SUM(D96,D100)</f>
        <v>26.86</v>
      </c>
      <c r="E101" s="5">
        <f>SUM(E96,E100)</f>
        <v>168.08</v>
      </c>
      <c r="F101" s="5">
        <f>SUM(F96,F100)</f>
        <v>1023.67</v>
      </c>
      <c r="G101" s="4"/>
      <c r="H101" s="6"/>
    </row>
    <row r="102" spans="1:8" x14ac:dyDescent="0.2">
      <c r="A102" s="3" t="s">
        <v>137</v>
      </c>
      <c r="B102" s="3"/>
      <c r="C102" s="3"/>
      <c r="D102" s="3"/>
      <c r="E102" s="3"/>
      <c r="F102" s="3"/>
      <c r="G102" s="3"/>
      <c r="H102" s="3"/>
    </row>
    <row r="103" spans="1:8" x14ac:dyDescent="0.2">
      <c r="A103" s="79" t="s">
        <v>1</v>
      </c>
      <c r="B103" s="50"/>
      <c r="C103" s="50"/>
      <c r="D103" s="50"/>
      <c r="E103" s="50"/>
      <c r="F103" s="50"/>
      <c r="G103" s="75"/>
      <c r="H103" s="80"/>
    </row>
    <row r="104" spans="1:8" x14ac:dyDescent="0.2">
      <c r="A104" s="43" t="s">
        <v>2</v>
      </c>
      <c r="B104" s="49" t="s">
        <v>3</v>
      </c>
      <c r="C104" s="50"/>
      <c r="D104" s="50"/>
      <c r="E104" s="50"/>
      <c r="F104" s="50"/>
      <c r="G104" s="43" t="s">
        <v>4</v>
      </c>
      <c r="H104" s="43" t="s">
        <v>5</v>
      </c>
    </row>
    <row r="105" spans="1:8" ht="14.25" customHeight="1" x14ac:dyDescent="0.2">
      <c r="A105" s="55"/>
      <c r="B105" s="100" t="s">
        <v>6</v>
      </c>
      <c r="C105" s="57" t="s">
        <v>7</v>
      </c>
      <c r="D105" s="57" t="s">
        <v>8</v>
      </c>
      <c r="E105" s="57" t="s">
        <v>9</v>
      </c>
      <c r="F105" s="57" t="s">
        <v>10</v>
      </c>
      <c r="G105" s="55"/>
      <c r="H105" s="55"/>
    </row>
    <row r="106" spans="1:8" x14ac:dyDescent="0.2">
      <c r="A106" s="49" t="s">
        <v>26</v>
      </c>
      <c r="B106" s="50"/>
      <c r="C106" s="50"/>
      <c r="D106" s="50"/>
      <c r="E106" s="50"/>
      <c r="F106" s="50"/>
      <c r="G106" s="50"/>
      <c r="H106" s="51"/>
    </row>
    <row r="107" spans="1:8" ht="12" customHeight="1" x14ac:dyDescent="0.2">
      <c r="A107" s="6" t="s">
        <v>60</v>
      </c>
      <c r="B107" s="105">
        <v>200</v>
      </c>
      <c r="C107" s="8">
        <v>4.4000000000000004</v>
      </c>
      <c r="D107" s="8">
        <v>4.2</v>
      </c>
      <c r="E107" s="8">
        <v>13.2</v>
      </c>
      <c r="F107" s="8">
        <v>118.6</v>
      </c>
      <c r="G107" s="106" t="s">
        <v>61</v>
      </c>
      <c r="H107" s="9" t="s">
        <v>62</v>
      </c>
    </row>
    <row r="108" spans="1:8" x14ac:dyDescent="0.2">
      <c r="A108" s="6" t="s">
        <v>141</v>
      </c>
      <c r="B108" s="38">
        <v>90</v>
      </c>
      <c r="C108" s="8">
        <v>11.32</v>
      </c>
      <c r="D108" s="8">
        <v>12.8</v>
      </c>
      <c r="E108" s="8">
        <v>12.2</v>
      </c>
      <c r="F108" s="8">
        <v>207.8</v>
      </c>
      <c r="G108" s="66" t="s">
        <v>142</v>
      </c>
      <c r="H108" s="9" t="s">
        <v>143</v>
      </c>
    </row>
    <row r="109" spans="1:8" ht="20.399999999999999" x14ac:dyDescent="0.2">
      <c r="A109" s="14" t="s">
        <v>144</v>
      </c>
      <c r="B109" s="102">
        <v>150</v>
      </c>
      <c r="C109" s="8">
        <v>3.08</v>
      </c>
      <c r="D109" s="8">
        <v>4.82</v>
      </c>
      <c r="E109" s="8">
        <v>18.32</v>
      </c>
      <c r="F109" s="8">
        <v>129.1</v>
      </c>
      <c r="G109" s="94" t="s">
        <v>145</v>
      </c>
      <c r="H109" s="23" t="s">
        <v>146</v>
      </c>
    </row>
    <row r="110" spans="1:8" x14ac:dyDescent="0.2">
      <c r="A110" s="6" t="s">
        <v>69</v>
      </c>
      <c r="B110" s="26">
        <v>200</v>
      </c>
      <c r="C110" s="28">
        <v>0.76</v>
      </c>
      <c r="D110" s="28">
        <v>0.04</v>
      </c>
      <c r="E110" s="28">
        <v>20.22</v>
      </c>
      <c r="F110" s="28">
        <v>85.51</v>
      </c>
      <c r="G110" s="76" t="s">
        <v>70</v>
      </c>
      <c r="H110" s="11" t="s">
        <v>71</v>
      </c>
    </row>
    <row r="111" spans="1:8" x14ac:dyDescent="0.2">
      <c r="A111" s="14" t="s">
        <v>45</v>
      </c>
      <c r="B111" s="40">
        <v>40</v>
      </c>
      <c r="C111" s="60">
        <v>2.6</v>
      </c>
      <c r="D111" s="60">
        <v>0.4</v>
      </c>
      <c r="E111" s="60">
        <v>17.2</v>
      </c>
      <c r="F111" s="60">
        <v>85</v>
      </c>
      <c r="G111" s="76" t="s">
        <v>46</v>
      </c>
      <c r="H111" s="6" t="s">
        <v>47</v>
      </c>
    </row>
    <row r="112" spans="1:8" x14ac:dyDescent="0.2">
      <c r="A112" s="14" t="s">
        <v>48</v>
      </c>
      <c r="B112" s="38">
        <v>40</v>
      </c>
      <c r="C112" s="8">
        <v>3.2</v>
      </c>
      <c r="D112" s="8">
        <v>0.4</v>
      </c>
      <c r="E112" s="8">
        <v>20.399999999999999</v>
      </c>
      <c r="F112" s="8">
        <v>100</v>
      </c>
      <c r="G112" s="82" t="s">
        <v>46</v>
      </c>
      <c r="H112" s="11" t="s">
        <v>49</v>
      </c>
    </row>
    <row r="113" spans="1:8" x14ac:dyDescent="0.2">
      <c r="A113" s="16" t="s">
        <v>25</v>
      </c>
      <c r="B113" s="4">
        <f>SUM(B107:B112)</f>
        <v>720</v>
      </c>
      <c r="C113" s="17">
        <f>SUM(C107:C112)</f>
        <v>25.360000000000003</v>
      </c>
      <c r="D113" s="17">
        <f>SUM(D107:D112)</f>
        <v>22.659999999999997</v>
      </c>
      <c r="E113" s="17">
        <f>SUM(E107:E112)</f>
        <v>101.53999999999999</v>
      </c>
      <c r="F113" s="17">
        <f>SUM(F107:F112)</f>
        <v>726.01</v>
      </c>
      <c r="G113" s="4"/>
      <c r="H113" s="6"/>
    </row>
    <row r="114" spans="1:8" x14ac:dyDescent="0.2">
      <c r="A114" s="46" t="s">
        <v>211</v>
      </c>
      <c r="B114" s="47"/>
      <c r="C114" s="47"/>
      <c r="D114" s="47"/>
      <c r="E114" s="47"/>
      <c r="F114" s="47"/>
      <c r="G114" s="47"/>
      <c r="H114" s="48"/>
    </row>
    <row r="115" spans="1:8" s="83" customFormat="1" ht="20.399999999999999" x14ac:dyDescent="0.3">
      <c r="A115" s="6" t="s">
        <v>194</v>
      </c>
      <c r="B115" s="114">
        <v>80</v>
      </c>
      <c r="C115" s="115">
        <f>8.71*0.8</f>
        <v>6.9680000000000009</v>
      </c>
      <c r="D115" s="115">
        <f>9.68*0.8</f>
        <v>7.7439999999999998</v>
      </c>
      <c r="E115" s="115">
        <f>58.08*0.8</f>
        <v>46.463999999999999</v>
      </c>
      <c r="F115" s="115">
        <f>0.8*361.74</f>
        <v>289.392</v>
      </c>
      <c r="G115" s="116" t="s">
        <v>195</v>
      </c>
      <c r="H115" s="117" t="s">
        <v>196</v>
      </c>
    </row>
    <row r="116" spans="1:8" x14ac:dyDescent="0.2">
      <c r="A116" s="20" t="s">
        <v>57</v>
      </c>
      <c r="B116" s="7">
        <v>222</v>
      </c>
      <c r="C116" s="13">
        <v>0.13</v>
      </c>
      <c r="D116" s="13">
        <v>0.02</v>
      </c>
      <c r="E116" s="13">
        <v>15.2</v>
      </c>
      <c r="F116" s="13">
        <v>62</v>
      </c>
      <c r="G116" s="69" t="s">
        <v>58</v>
      </c>
      <c r="H116" s="81" t="s">
        <v>59</v>
      </c>
    </row>
    <row r="117" spans="1:8" s="73" customFormat="1" x14ac:dyDescent="0.3">
      <c r="A117" s="16" t="s">
        <v>25</v>
      </c>
      <c r="B117" s="4">
        <f>SUM(B115:B116)</f>
        <v>302</v>
      </c>
      <c r="C117" s="78">
        <f>SUM(C115:C116)</f>
        <v>7.0980000000000008</v>
      </c>
      <c r="D117" s="78">
        <f>SUM(D115:D116)</f>
        <v>7.7639999999999993</v>
      </c>
      <c r="E117" s="78">
        <f>SUM(E115:E116)</f>
        <v>61.664000000000001</v>
      </c>
      <c r="F117" s="78">
        <f>SUM(F115:F116)</f>
        <v>351.392</v>
      </c>
      <c r="G117" s="104"/>
      <c r="H117" s="6"/>
    </row>
    <row r="118" spans="1:8" x14ac:dyDescent="0.2">
      <c r="A118" s="16" t="s">
        <v>184</v>
      </c>
      <c r="B118" s="4">
        <f>SUM(B113,B117)</f>
        <v>1022</v>
      </c>
      <c r="C118" s="5">
        <f>SUM(C113,C117)</f>
        <v>32.458000000000006</v>
      </c>
      <c r="D118" s="5">
        <f>SUM(D113,D117)</f>
        <v>30.423999999999996</v>
      </c>
      <c r="E118" s="5">
        <f>SUM(E113,E117)</f>
        <v>163.20400000000001</v>
      </c>
      <c r="F118" s="5">
        <f>SUM(F113,F117)</f>
        <v>1077.402</v>
      </c>
      <c r="G118" s="4"/>
      <c r="H118" s="6"/>
    </row>
    <row r="119" spans="1:8" x14ac:dyDescent="0.2">
      <c r="A119" s="3" t="s">
        <v>50</v>
      </c>
      <c r="B119" s="3"/>
      <c r="C119" s="3"/>
      <c r="D119" s="3"/>
      <c r="E119" s="3"/>
      <c r="F119" s="3"/>
      <c r="G119" s="3"/>
      <c r="H119" s="3"/>
    </row>
    <row r="120" spans="1:8" x14ac:dyDescent="0.2">
      <c r="A120" s="43" t="s">
        <v>2</v>
      </c>
      <c r="B120" s="49" t="s">
        <v>3</v>
      </c>
      <c r="C120" s="50"/>
      <c r="D120" s="50"/>
      <c r="E120" s="50"/>
      <c r="F120" s="50"/>
      <c r="G120" s="43" t="s">
        <v>4</v>
      </c>
      <c r="H120" s="43" t="s">
        <v>5</v>
      </c>
    </row>
    <row r="121" spans="1:8" ht="13.5" customHeight="1" x14ac:dyDescent="0.2">
      <c r="A121" s="55"/>
      <c r="B121" s="100" t="s">
        <v>6</v>
      </c>
      <c r="C121" s="57" t="s">
        <v>7</v>
      </c>
      <c r="D121" s="57" t="s">
        <v>8</v>
      </c>
      <c r="E121" s="57" t="s">
        <v>9</v>
      </c>
      <c r="F121" s="57" t="s">
        <v>10</v>
      </c>
      <c r="G121" s="55"/>
      <c r="H121" s="55"/>
    </row>
    <row r="122" spans="1:8" x14ac:dyDescent="0.2">
      <c r="A122" s="49" t="s">
        <v>26</v>
      </c>
      <c r="B122" s="50"/>
      <c r="C122" s="50"/>
      <c r="D122" s="50"/>
      <c r="E122" s="50"/>
      <c r="F122" s="50"/>
      <c r="G122" s="50"/>
      <c r="H122" s="51"/>
    </row>
    <row r="123" spans="1:8" ht="11.25" customHeight="1" x14ac:dyDescent="0.2">
      <c r="A123" s="6" t="s">
        <v>80</v>
      </c>
      <c r="B123" s="105">
        <v>200</v>
      </c>
      <c r="C123" s="8">
        <v>1.38</v>
      </c>
      <c r="D123" s="8">
        <v>5.2</v>
      </c>
      <c r="E123" s="8">
        <v>8.92</v>
      </c>
      <c r="F123" s="8">
        <v>88.2</v>
      </c>
      <c r="G123" s="106" t="s">
        <v>81</v>
      </c>
      <c r="H123" s="108" t="s">
        <v>82</v>
      </c>
    </row>
    <row r="124" spans="1:8" ht="12" customHeight="1" x14ac:dyDescent="0.2">
      <c r="A124" s="6" t="s">
        <v>117</v>
      </c>
      <c r="B124" s="102">
        <v>150</v>
      </c>
      <c r="C124" s="8">
        <v>8.5299999999999994</v>
      </c>
      <c r="D124" s="8">
        <v>9.6999999999999993</v>
      </c>
      <c r="E124" s="8">
        <v>7.11</v>
      </c>
      <c r="F124" s="8">
        <v>138.62</v>
      </c>
      <c r="G124" s="82" t="s">
        <v>118</v>
      </c>
      <c r="H124" s="6" t="s">
        <v>119</v>
      </c>
    </row>
    <row r="125" spans="1:8" ht="12" customHeight="1" x14ac:dyDescent="0.2">
      <c r="A125" s="14" t="s">
        <v>104</v>
      </c>
      <c r="B125" s="102">
        <v>150</v>
      </c>
      <c r="C125" s="8">
        <v>8.6</v>
      </c>
      <c r="D125" s="8">
        <v>6.09</v>
      </c>
      <c r="E125" s="8">
        <v>38.64</v>
      </c>
      <c r="F125" s="8">
        <v>243.75</v>
      </c>
      <c r="G125" s="10" t="s">
        <v>105</v>
      </c>
      <c r="H125" s="11" t="s">
        <v>106</v>
      </c>
    </row>
    <row r="126" spans="1:8" x14ac:dyDescent="0.2">
      <c r="A126" s="6" t="s">
        <v>89</v>
      </c>
      <c r="B126" s="10">
        <v>200</v>
      </c>
      <c r="C126" s="13">
        <v>0</v>
      </c>
      <c r="D126" s="13">
        <v>0</v>
      </c>
      <c r="E126" s="13">
        <v>19.97</v>
      </c>
      <c r="F126" s="13">
        <v>76</v>
      </c>
      <c r="G126" s="82" t="s">
        <v>90</v>
      </c>
      <c r="H126" s="11" t="s">
        <v>91</v>
      </c>
    </row>
    <row r="127" spans="1:8" x14ac:dyDescent="0.2">
      <c r="A127" s="6" t="s">
        <v>54</v>
      </c>
      <c r="B127" s="38">
        <v>100</v>
      </c>
      <c r="C127" s="89">
        <v>0.4</v>
      </c>
      <c r="D127" s="89">
        <v>0.4</v>
      </c>
      <c r="E127" s="89">
        <f>19.6/2</f>
        <v>9.8000000000000007</v>
      </c>
      <c r="F127" s="89">
        <f>94/2</f>
        <v>47</v>
      </c>
      <c r="G127" s="66" t="s">
        <v>55</v>
      </c>
      <c r="H127" s="6" t="s">
        <v>56</v>
      </c>
    </row>
    <row r="128" spans="1:8" x14ac:dyDescent="0.2">
      <c r="A128" s="14" t="s">
        <v>45</v>
      </c>
      <c r="B128" s="40">
        <v>40</v>
      </c>
      <c r="C128" s="60">
        <v>2.6</v>
      </c>
      <c r="D128" s="60">
        <v>0.4</v>
      </c>
      <c r="E128" s="60">
        <v>17.2</v>
      </c>
      <c r="F128" s="60">
        <v>85</v>
      </c>
      <c r="G128" s="76" t="s">
        <v>46</v>
      </c>
      <c r="H128" s="6" t="s">
        <v>47</v>
      </c>
    </row>
    <row r="129" spans="1:8" x14ac:dyDescent="0.2">
      <c r="A129" s="14" t="s">
        <v>48</v>
      </c>
      <c r="B129" s="38">
        <v>40</v>
      </c>
      <c r="C129" s="8">
        <v>3.2</v>
      </c>
      <c r="D129" s="8">
        <v>0.4</v>
      </c>
      <c r="E129" s="8">
        <v>20.399999999999999</v>
      </c>
      <c r="F129" s="8">
        <v>100</v>
      </c>
      <c r="G129" s="82" t="s">
        <v>46</v>
      </c>
      <c r="H129" s="11" t="s">
        <v>49</v>
      </c>
    </row>
    <row r="130" spans="1:8" x14ac:dyDescent="0.2">
      <c r="A130" s="16" t="s">
        <v>25</v>
      </c>
      <c r="B130" s="4">
        <f>SUM(B123:B129)</f>
        <v>880</v>
      </c>
      <c r="C130" s="17">
        <f>SUM(C123:C129)</f>
        <v>24.709999999999997</v>
      </c>
      <c r="D130" s="17">
        <f>SUM(D123:D129)</f>
        <v>22.189999999999994</v>
      </c>
      <c r="E130" s="17">
        <f>SUM(E123:E129)</f>
        <v>122.03999999999999</v>
      </c>
      <c r="F130" s="17">
        <f>SUM(F123:F129)</f>
        <v>778.56999999999994</v>
      </c>
      <c r="G130" s="4"/>
      <c r="H130" s="6"/>
    </row>
    <row r="131" spans="1:8" x14ac:dyDescent="0.2">
      <c r="A131" s="46" t="s">
        <v>211</v>
      </c>
      <c r="B131" s="47"/>
      <c r="C131" s="103"/>
      <c r="D131" s="103"/>
      <c r="E131" s="103"/>
      <c r="F131" s="103"/>
      <c r="G131" s="47"/>
      <c r="H131" s="48"/>
    </row>
    <row r="132" spans="1:8" s="83" customFormat="1" x14ac:dyDescent="0.3">
      <c r="A132" s="14" t="s">
        <v>96</v>
      </c>
      <c r="B132" s="102">
        <v>60</v>
      </c>
      <c r="C132" s="8">
        <v>7.22</v>
      </c>
      <c r="D132" s="8">
        <v>7.4</v>
      </c>
      <c r="E132" s="8">
        <v>16.399999999999999</v>
      </c>
      <c r="F132" s="8">
        <v>159.80000000000001</v>
      </c>
      <c r="G132" s="61" t="s">
        <v>206</v>
      </c>
      <c r="H132" s="6" t="s">
        <v>97</v>
      </c>
    </row>
    <row r="133" spans="1:8" s="83" customFormat="1" ht="10.5" customHeight="1" x14ac:dyDescent="0.3">
      <c r="A133" s="11" t="s">
        <v>21</v>
      </c>
      <c r="B133" s="42">
        <v>215</v>
      </c>
      <c r="C133" s="68">
        <v>7.0000000000000007E-2</v>
      </c>
      <c r="D133" s="68">
        <v>0.02</v>
      </c>
      <c r="E133" s="68">
        <v>15</v>
      </c>
      <c r="F133" s="68">
        <v>60</v>
      </c>
      <c r="G133" s="69" t="s">
        <v>22</v>
      </c>
      <c r="H133" s="70" t="s">
        <v>23</v>
      </c>
    </row>
    <row r="134" spans="1:8" s="73" customFormat="1" x14ac:dyDescent="0.3">
      <c r="A134" s="16" t="s">
        <v>25</v>
      </c>
      <c r="B134" s="4">
        <f>SUM(B132:B133)</f>
        <v>275</v>
      </c>
      <c r="C134" s="78">
        <f>SUM(C132:C133)</f>
        <v>7.29</v>
      </c>
      <c r="D134" s="78">
        <f>SUM(D132:D133)</f>
        <v>7.42</v>
      </c>
      <c r="E134" s="78">
        <f>SUM(E132:E133)</f>
        <v>31.4</v>
      </c>
      <c r="F134" s="78">
        <f>SUM(F132:F133)</f>
        <v>219.8</v>
      </c>
      <c r="G134" s="104"/>
      <c r="H134" s="6"/>
    </row>
    <row r="135" spans="1:8" x14ac:dyDescent="0.2">
      <c r="A135" s="16" t="s">
        <v>184</v>
      </c>
      <c r="B135" s="4">
        <f>SUM(B130,B134)</f>
        <v>1155</v>
      </c>
      <c r="C135" s="5">
        <f>SUM(C130,C134)</f>
        <v>31.999999999999996</v>
      </c>
      <c r="D135" s="5">
        <f>SUM(D130,D134)</f>
        <v>29.609999999999992</v>
      </c>
      <c r="E135" s="5">
        <f>SUM(E130,E134)</f>
        <v>153.44</v>
      </c>
      <c r="F135" s="5">
        <f>SUM(F130,F134)</f>
        <v>998.36999999999989</v>
      </c>
      <c r="G135" s="4"/>
      <c r="H135" s="6"/>
    </row>
    <row r="136" spans="1:8" x14ac:dyDescent="0.2">
      <c r="A136" s="79" t="s">
        <v>72</v>
      </c>
      <c r="B136" s="50"/>
      <c r="C136" s="50"/>
      <c r="D136" s="50"/>
      <c r="E136" s="50"/>
      <c r="F136" s="50"/>
      <c r="G136" s="75"/>
      <c r="H136" s="80"/>
    </row>
    <row r="137" spans="1:8" x14ac:dyDescent="0.2">
      <c r="A137" s="43" t="s">
        <v>2</v>
      </c>
      <c r="B137" s="49" t="s">
        <v>3</v>
      </c>
      <c r="C137" s="50"/>
      <c r="D137" s="50"/>
      <c r="E137" s="50"/>
      <c r="F137" s="50"/>
      <c r="G137" s="43" t="s">
        <v>4</v>
      </c>
      <c r="H137" s="43" t="s">
        <v>5</v>
      </c>
    </row>
    <row r="138" spans="1:8" ht="15" customHeight="1" x14ac:dyDescent="0.2">
      <c r="A138" s="55"/>
      <c r="B138" s="100" t="s">
        <v>6</v>
      </c>
      <c r="C138" s="57" t="s">
        <v>7</v>
      </c>
      <c r="D138" s="57" t="s">
        <v>8</v>
      </c>
      <c r="E138" s="57" t="s">
        <v>9</v>
      </c>
      <c r="F138" s="57" t="s">
        <v>10</v>
      </c>
      <c r="G138" s="55"/>
      <c r="H138" s="55"/>
    </row>
    <row r="139" spans="1:8" x14ac:dyDescent="0.2">
      <c r="A139" s="49" t="s">
        <v>26</v>
      </c>
      <c r="B139" s="50"/>
      <c r="C139" s="50"/>
      <c r="D139" s="50"/>
      <c r="E139" s="50"/>
      <c r="F139" s="50"/>
      <c r="G139" s="50"/>
      <c r="H139" s="51"/>
    </row>
    <row r="140" spans="1:8" s="27" customFormat="1" ht="12" customHeight="1" x14ac:dyDescent="0.2">
      <c r="A140" s="23" t="s">
        <v>150</v>
      </c>
      <c r="B140" s="24">
        <v>200</v>
      </c>
      <c r="C140" s="25">
        <v>1.56</v>
      </c>
      <c r="D140" s="25">
        <v>5.2</v>
      </c>
      <c r="E140" s="25">
        <v>8.6</v>
      </c>
      <c r="F140" s="25">
        <v>87.89</v>
      </c>
      <c r="G140" s="26" t="s">
        <v>99</v>
      </c>
      <c r="H140" s="9" t="s">
        <v>100</v>
      </c>
    </row>
    <row r="141" spans="1:8" x14ac:dyDescent="0.2">
      <c r="A141" s="11" t="s">
        <v>101</v>
      </c>
      <c r="B141" s="10">
        <v>90</v>
      </c>
      <c r="C141" s="8">
        <v>11.1</v>
      </c>
      <c r="D141" s="8">
        <v>14.26</v>
      </c>
      <c r="E141" s="8">
        <v>10.199999999999999</v>
      </c>
      <c r="F141" s="8">
        <v>215.87</v>
      </c>
      <c r="G141" s="26" t="s">
        <v>102</v>
      </c>
      <c r="H141" s="6" t="s">
        <v>103</v>
      </c>
    </row>
    <row r="142" spans="1:8" ht="21.75" customHeight="1" x14ac:dyDescent="0.2">
      <c r="A142" s="6" t="s">
        <v>86</v>
      </c>
      <c r="B142" s="38">
        <v>150</v>
      </c>
      <c r="C142" s="89">
        <v>3.65</v>
      </c>
      <c r="D142" s="89">
        <v>5.37</v>
      </c>
      <c r="E142" s="89">
        <v>36.68</v>
      </c>
      <c r="F142" s="89">
        <v>209.7</v>
      </c>
      <c r="G142" s="97" t="s">
        <v>87</v>
      </c>
      <c r="H142" s="70" t="s">
        <v>88</v>
      </c>
    </row>
    <row r="143" spans="1:8" ht="32.25" customHeight="1" x14ac:dyDescent="0.2">
      <c r="A143" s="85" t="s">
        <v>39</v>
      </c>
      <c r="B143" s="102">
        <v>60</v>
      </c>
      <c r="C143" s="8">
        <v>1.41</v>
      </c>
      <c r="D143" s="8">
        <v>0.09</v>
      </c>
      <c r="E143" s="8">
        <v>4.05</v>
      </c>
      <c r="F143" s="8">
        <v>22.5</v>
      </c>
      <c r="G143" s="86" t="s">
        <v>40</v>
      </c>
      <c r="H143" s="11" t="s">
        <v>41</v>
      </c>
    </row>
    <row r="144" spans="1:8" x14ac:dyDescent="0.2">
      <c r="A144" s="6" t="s">
        <v>151</v>
      </c>
      <c r="B144" s="118">
        <v>200</v>
      </c>
      <c r="C144" s="8">
        <v>0.16</v>
      </c>
      <c r="D144" s="8">
        <v>0.16</v>
      </c>
      <c r="E144" s="8">
        <v>27.88</v>
      </c>
      <c r="F144" s="8">
        <v>114.6</v>
      </c>
      <c r="G144" s="61" t="s">
        <v>152</v>
      </c>
      <c r="H144" s="11" t="s">
        <v>153</v>
      </c>
    </row>
    <row r="145" spans="1:8" x14ac:dyDescent="0.2">
      <c r="A145" s="14" t="s">
        <v>45</v>
      </c>
      <c r="B145" s="40">
        <v>40</v>
      </c>
      <c r="C145" s="60">
        <v>2.6</v>
      </c>
      <c r="D145" s="60">
        <v>0.4</v>
      </c>
      <c r="E145" s="60">
        <v>17.2</v>
      </c>
      <c r="F145" s="60">
        <v>85</v>
      </c>
      <c r="G145" s="76" t="s">
        <v>46</v>
      </c>
      <c r="H145" s="6" t="s">
        <v>47</v>
      </c>
    </row>
    <row r="146" spans="1:8" x14ac:dyDescent="0.2">
      <c r="A146" s="14" t="s">
        <v>48</v>
      </c>
      <c r="B146" s="38">
        <v>40</v>
      </c>
      <c r="C146" s="8">
        <v>3.2</v>
      </c>
      <c r="D146" s="8">
        <v>0.4</v>
      </c>
      <c r="E146" s="8">
        <v>20.399999999999999</v>
      </c>
      <c r="F146" s="8">
        <v>100</v>
      </c>
      <c r="G146" s="82" t="s">
        <v>46</v>
      </c>
      <c r="H146" s="11" t="s">
        <v>49</v>
      </c>
    </row>
    <row r="147" spans="1:8" x14ac:dyDescent="0.2">
      <c r="A147" s="16" t="s">
        <v>25</v>
      </c>
      <c r="B147" s="4">
        <f>SUM(B140:B146)</f>
        <v>780</v>
      </c>
      <c r="C147" s="17">
        <f>SUM(C140:C146)</f>
        <v>23.68</v>
      </c>
      <c r="D147" s="17">
        <f>SUM(D140:D146)</f>
        <v>25.88</v>
      </c>
      <c r="E147" s="17">
        <f>SUM(E140:E146)</f>
        <v>125.00999999999999</v>
      </c>
      <c r="F147" s="17">
        <f>SUM(F140:F146)</f>
        <v>835.56000000000006</v>
      </c>
      <c r="G147" s="4"/>
      <c r="H147" s="6"/>
    </row>
    <row r="148" spans="1:8" x14ac:dyDescent="0.2">
      <c r="A148" s="46" t="s">
        <v>211</v>
      </c>
      <c r="B148" s="47"/>
      <c r="C148" s="47"/>
      <c r="D148" s="47"/>
      <c r="E148" s="47"/>
      <c r="F148" s="47"/>
      <c r="G148" s="47"/>
      <c r="H148" s="48"/>
    </row>
    <row r="149" spans="1:8" s="83" customFormat="1" x14ac:dyDescent="0.3">
      <c r="A149" s="11" t="s">
        <v>207</v>
      </c>
      <c r="B149" s="110">
        <v>60</v>
      </c>
      <c r="C149" s="8">
        <v>7.65</v>
      </c>
      <c r="D149" s="8">
        <v>8.49</v>
      </c>
      <c r="E149" s="8">
        <v>22.6</v>
      </c>
      <c r="F149" s="8">
        <v>199.8</v>
      </c>
      <c r="G149" s="66" t="s">
        <v>208</v>
      </c>
      <c r="H149" s="11" t="s">
        <v>209</v>
      </c>
    </row>
    <row r="150" spans="1:8" x14ac:dyDescent="0.2">
      <c r="A150" s="20" t="s">
        <v>57</v>
      </c>
      <c r="B150" s="7">
        <v>222</v>
      </c>
      <c r="C150" s="13">
        <v>0.13</v>
      </c>
      <c r="D150" s="13">
        <v>0.02</v>
      </c>
      <c r="E150" s="13">
        <v>15.2</v>
      </c>
      <c r="F150" s="13">
        <v>62</v>
      </c>
      <c r="G150" s="69" t="s">
        <v>58</v>
      </c>
      <c r="H150" s="81" t="s">
        <v>59</v>
      </c>
    </row>
    <row r="151" spans="1:8" s="73" customFormat="1" x14ac:dyDescent="0.3">
      <c r="A151" s="16" t="s">
        <v>25</v>
      </c>
      <c r="B151" s="4">
        <f>SUM(B149:B150)</f>
        <v>282</v>
      </c>
      <c r="C151" s="78">
        <f>SUM(C149:C150)</f>
        <v>7.78</v>
      </c>
      <c r="D151" s="78">
        <f>SUM(D149:D150)</f>
        <v>8.51</v>
      </c>
      <c r="E151" s="78">
        <f>SUM(E149:E150)</f>
        <v>37.799999999999997</v>
      </c>
      <c r="F151" s="78">
        <f>SUM(F149:F150)</f>
        <v>261.8</v>
      </c>
      <c r="G151" s="104"/>
      <c r="H151" s="6"/>
    </row>
    <row r="152" spans="1:8" x14ac:dyDescent="0.2">
      <c r="A152" s="16" t="s">
        <v>184</v>
      </c>
      <c r="B152" s="4">
        <f>SUM(B147,B151)</f>
        <v>1062</v>
      </c>
      <c r="C152" s="5">
        <f>SUM(C147,C151)</f>
        <v>31.46</v>
      </c>
      <c r="D152" s="5">
        <f>SUM(D147,D151)</f>
        <v>34.39</v>
      </c>
      <c r="E152" s="5">
        <f>SUM(E147,E151)</f>
        <v>162.81</v>
      </c>
      <c r="F152" s="5">
        <f>SUM(F147,F151)</f>
        <v>1097.3600000000001</v>
      </c>
      <c r="G152" s="4"/>
      <c r="H152" s="6"/>
    </row>
    <row r="153" spans="1:8" x14ac:dyDescent="0.2">
      <c r="A153" s="79" t="s">
        <v>92</v>
      </c>
      <c r="B153" s="50"/>
      <c r="C153" s="50"/>
      <c r="D153" s="50"/>
      <c r="E153" s="50"/>
      <c r="F153" s="50"/>
      <c r="G153" s="75"/>
      <c r="H153" s="80"/>
    </row>
    <row r="154" spans="1:8" x14ac:dyDescent="0.2">
      <c r="A154" s="43" t="s">
        <v>2</v>
      </c>
      <c r="B154" s="49" t="s">
        <v>3</v>
      </c>
      <c r="C154" s="50"/>
      <c r="D154" s="50"/>
      <c r="E154" s="50"/>
      <c r="F154" s="50"/>
      <c r="G154" s="43" t="s">
        <v>4</v>
      </c>
      <c r="H154" s="43" t="s">
        <v>5</v>
      </c>
    </row>
    <row r="155" spans="1:8" ht="10.5" customHeight="1" x14ac:dyDescent="0.2">
      <c r="A155" s="55"/>
      <c r="B155" s="100" t="s">
        <v>6</v>
      </c>
      <c r="C155" s="57" t="s">
        <v>7</v>
      </c>
      <c r="D155" s="57" t="s">
        <v>8</v>
      </c>
      <c r="E155" s="57" t="s">
        <v>9</v>
      </c>
      <c r="F155" s="57" t="s">
        <v>10</v>
      </c>
      <c r="G155" s="55"/>
      <c r="H155" s="55"/>
    </row>
    <row r="156" spans="1:8" x14ac:dyDescent="0.2">
      <c r="A156" s="49" t="s">
        <v>26</v>
      </c>
      <c r="B156" s="50"/>
      <c r="C156" s="50"/>
      <c r="D156" s="50"/>
      <c r="E156" s="50"/>
      <c r="F156" s="50"/>
      <c r="G156" s="50"/>
      <c r="H156" s="51"/>
    </row>
    <row r="157" spans="1:8" ht="12.75" customHeight="1" x14ac:dyDescent="0.2">
      <c r="A157" s="6" t="s">
        <v>114</v>
      </c>
      <c r="B157" s="10">
        <v>200</v>
      </c>
      <c r="C157" s="8">
        <v>1.62</v>
      </c>
      <c r="D157" s="8">
        <v>2.19</v>
      </c>
      <c r="E157" s="8">
        <v>12.81</v>
      </c>
      <c r="F157" s="8">
        <v>77.13</v>
      </c>
      <c r="G157" s="106" t="s">
        <v>115</v>
      </c>
      <c r="H157" s="11" t="s">
        <v>116</v>
      </c>
    </row>
    <row r="158" spans="1:8" x14ac:dyDescent="0.2">
      <c r="A158" s="70" t="s">
        <v>157</v>
      </c>
      <c r="B158" s="10">
        <v>90</v>
      </c>
      <c r="C158" s="8">
        <v>14.7</v>
      </c>
      <c r="D158" s="8">
        <f>12.3*0.9</f>
        <v>11.07</v>
      </c>
      <c r="E158" s="8">
        <v>12.95</v>
      </c>
      <c r="F158" s="8">
        <f>242.41*0.9</f>
        <v>218.16900000000001</v>
      </c>
      <c r="G158" s="76" t="s">
        <v>158</v>
      </c>
      <c r="H158" s="11" t="s">
        <v>159</v>
      </c>
    </row>
    <row r="159" spans="1:8" x14ac:dyDescent="0.2">
      <c r="A159" s="6" t="s">
        <v>120</v>
      </c>
      <c r="B159" s="10">
        <v>150</v>
      </c>
      <c r="C159" s="8">
        <v>3.44</v>
      </c>
      <c r="D159" s="8">
        <v>13.15</v>
      </c>
      <c r="E159" s="8">
        <v>27.92</v>
      </c>
      <c r="F159" s="8">
        <v>243.75</v>
      </c>
      <c r="G159" s="10" t="s">
        <v>121</v>
      </c>
      <c r="H159" s="11" t="s">
        <v>122</v>
      </c>
    </row>
    <row r="160" spans="1:8" x14ac:dyDescent="0.2">
      <c r="A160" s="6" t="s">
        <v>134</v>
      </c>
      <c r="B160" s="42">
        <v>200</v>
      </c>
      <c r="C160" s="28">
        <v>0.33</v>
      </c>
      <c r="D160" s="28">
        <v>0</v>
      </c>
      <c r="E160" s="28">
        <v>22.78</v>
      </c>
      <c r="F160" s="28">
        <v>94.44</v>
      </c>
      <c r="G160" s="66" t="s">
        <v>135</v>
      </c>
      <c r="H160" s="11" t="s">
        <v>136</v>
      </c>
    </row>
    <row r="161" spans="1:8" x14ac:dyDescent="0.2">
      <c r="A161" s="14" t="s">
        <v>45</v>
      </c>
      <c r="B161" s="40">
        <v>40</v>
      </c>
      <c r="C161" s="60">
        <v>2.6</v>
      </c>
      <c r="D161" s="60">
        <v>0.4</v>
      </c>
      <c r="E161" s="60">
        <v>17.2</v>
      </c>
      <c r="F161" s="60">
        <v>85</v>
      </c>
      <c r="G161" s="76" t="s">
        <v>46</v>
      </c>
      <c r="H161" s="6" t="s">
        <v>47</v>
      </c>
    </row>
    <row r="162" spans="1:8" x14ac:dyDescent="0.2">
      <c r="A162" s="14" t="s">
        <v>48</v>
      </c>
      <c r="B162" s="38">
        <v>40</v>
      </c>
      <c r="C162" s="8">
        <v>3.2</v>
      </c>
      <c r="D162" s="8">
        <v>0.4</v>
      </c>
      <c r="E162" s="8">
        <v>20.399999999999999</v>
      </c>
      <c r="F162" s="8">
        <v>100</v>
      </c>
      <c r="G162" s="82" t="s">
        <v>46</v>
      </c>
      <c r="H162" s="11" t="s">
        <v>49</v>
      </c>
    </row>
    <row r="163" spans="1:8" x14ac:dyDescent="0.2">
      <c r="A163" s="16" t="s">
        <v>25</v>
      </c>
      <c r="B163" s="4">
        <f>SUM(B157:B162)</f>
        <v>720</v>
      </c>
      <c r="C163" s="17">
        <f>SUM(C157:C162)</f>
        <v>25.89</v>
      </c>
      <c r="D163" s="17">
        <f>SUM(D157:D162)</f>
        <v>27.209999999999997</v>
      </c>
      <c r="E163" s="17">
        <f>SUM(E157:E162)</f>
        <v>114.06</v>
      </c>
      <c r="F163" s="17">
        <f>SUM(F157:F162)</f>
        <v>818.48900000000003</v>
      </c>
      <c r="G163" s="4"/>
      <c r="H163" s="6"/>
    </row>
    <row r="164" spans="1:8" x14ac:dyDescent="0.2">
      <c r="A164" s="46" t="s">
        <v>211</v>
      </c>
      <c r="B164" s="47"/>
      <c r="C164" s="103"/>
      <c r="D164" s="103"/>
      <c r="E164" s="103"/>
      <c r="F164" s="103"/>
      <c r="G164" s="47"/>
      <c r="H164" s="48"/>
    </row>
    <row r="165" spans="1:8" s="83" customFormat="1" x14ac:dyDescent="0.2">
      <c r="A165" s="14" t="s">
        <v>216</v>
      </c>
      <c r="B165" s="102">
        <v>80</v>
      </c>
      <c r="C165" s="8">
        <v>3.85</v>
      </c>
      <c r="D165" s="8">
        <v>4.3</v>
      </c>
      <c r="E165" s="8">
        <v>36.799999999999997</v>
      </c>
      <c r="F165" s="8">
        <v>197.4</v>
      </c>
      <c r="G165" s="61" t="s">
        <v>217</v>
      </c>
      <c r="H165" s="9" t="s">
        <v>218</v>
      </c>
    </row>
    <row r="166" spans="1:8" s="83" customFormat="1" ht="10.5" customHeight="1" x14ac:dyDescent="0.3">
      <c r="A166" s="11" t="s">
        <v>21</v>
      </c>
      <c r="B166" s="42">
        <v>215</v>
      </c>
      <c r="C166" s="68">
        <v>7.0000000000000007E-2</v>
      </c>
      <c r="D166" s="68">
        <v>0.02</v>
      </c>
      <c r="E166" s="68">
        <v>15</v>
      </c>
      <c r="F166" s="68">
        <v>60</v>
      </c>
      <c r="G166" s="69" t="s">
        <v>22</v>
      </c>
      <c r="H166" s="70" t="s">
        <v>23</v>
      </c>
    </row>
    <row r="167" spans="1:8" s="73" customFormat="1" x14ac:dyDescent="0.3">
      <c r="A167" s="16" t="s">
        <v>25</v>
      </c>
      <c r="B167" s="4">
        <f>SUM(B165:B166)</f>
        <v>295</v>
      </c>
      <c r="C167" s="78">
        <f>SUM(C165:C166)</f>
        <v>3.92</v>
      </c>
      <c r="D167" s="78">
        <f>SUM(D165:D166)</f>
        <v>4.3199999999999994</v>
      </c>
      <c r="E167" s="78">
        <f>SUM(E165:E166)</f>
        <v>51.8</v>
      </c>
      <c r="F167" s="78">
        <f>SUM(F165:F166)</f>
        <v>257.39999999999998</v>
      </c>
      <c r="G167" s="104"/>
      <c r="H167" s="6"/>
    </row>
    <row r="168" spans="1:8" x14ac:dyDescent="0.2">
      <c r="A168" s="16" t="s">
        <v>184</v>
      </c>
      <c r="B168" s="4">
        <f>SUM(B163,B167)</f>
        <v>1015</v>
      </c>
      <c r="C168" s="5">
        <f>SUM(C163,C167)</f>
        <v>29.810000000000002</v>
      </c>
      <c r="D168" s="5">
        <f>SUM(D163,D167)</f>
        <v>31.529999999999998</v>
      </c>
      <c r="E168" s="5">
        <f>SUM(E163,E167)</f>
        <v>165.86</v>
      </c>
      <c r="F168" s="5">
        <f>SUM(F163,F167)</f>
        <v>1075.8890000000001</v>
      </c>
      <c r="G168" s="4"/>
      <c r="H168" s="6"/>
    </row>
    <row r="169" spans="1:8" x14ac:dyDescent="0.2">
      <c r="A169" s="3" t="s">
        <v>111</v>
      </c>
      <c r="B169" s="3"/>
      <c r="C169" s="3"/>
      <c r="D169" s="3"/>
      <c r="E169" s="3"/>
      <c r="F169" s="3"/>
      <c r="G169" s="3"/>
      <c r="H169" s="3"/>
    </row>
    <row r="170" spans="1:8" x14ac:dyDescent="0.2">
      <c r="A170" s="43" t="s">
        <v>2</v>
      </c>
      <c r="B170" s="49" t="s">
        <v>3</v>
      </c>
      <c r="C170" s="50"/>
      <c r="D170" s="50"/>
      <c r="E170" s="50"/>
      <c r="F170" s="50"/>
      <c r="G170" s="43" t="s">
        <v>4</v>
      </c>
      <c r="H170" s="43" t="s">
        <v>5</v>
      </c>
    </row>
    <row r="171" spans="1:8" ht="11.25" customHeight="1" x14ac:dyDescent="0.2">
      <c r="A171" s="55"/>
      <c r="B171" s="100" t="s">
        <v>6</v>
      </c>
      <c r="C171" s="57" t="s">
        <v>7</v>
      </c>
      <c r="D171" s="57" t="s">
        <v>8</v>
      </c>
      <c r="E171" s="57" t="s">
        <v>9</v>
      </c>
      <c r="F171" s="57" t="s">
        <v>10</v>
      </c>
      <c r="G171" s="55"/>
      <c r="H171" s="55"/>
    </row>
    <row r="172" spans="1:8" x14ac:dyDescent="0.2">
      <c r="A172" s="49" t="s">
        <v>26</v>
      </c>
      <c r="B172" s="50"/>
      <c r="C172" s="50"/>
      <c r="D172" s="50"/>
      <c r="E172" s="50"/>
      <c r="F172" s="50"/>
      <c r="G172" s="50"/>
      <c r="H172" s="51"/>
    </row>
    <row r="173" spans="1:8" ht="12.75" customHeight="1" x14ac:dyDescent="0.2">
      <c r="A173" s="6" t="s">
        <v>128</v>
      </c>
      <c r="B173" s="105">
        <v>200</v>
      </c>
      <c r="C173" s="60">
        <v>1.2</v>
      </c>
      <c r="D173" s="60">
        <v>5.2</v>
      </c>
      <c r="E173" s="60">
        <v>6.5</v>
      </c>
      <c r="F173" s="60">
        <v>77.010000000000005</v>
      </c>
      <c r="G173" s="101" t="s">
        <v>166</v>
      </c>
      <c r="H173" s="108" t="s">
        <v>130</v>
      </c>
    </row>
    <row r="174" spans="1:8" x14ac:dyDescent="0.2">
      <c r="A174" s="11" t="s">
        <v>73</v>
      </c>
      <c r="B174" s="38">
        <v>90</v>
      </c>
      <c r="C174" s="8">
        <v>11.71</v>
      </c>
      <c r="D174" s="8">
        <v>15.73</v>
      </c>
      <c r="E174" s="8">
        <v>12.03</v>
      </c>
      <c r="F174" s="8">
        <v>238.5</v>
      </c>
      <c r="G174" s="66" t="s">
        <v>74</v>
      </c>
      <c r="H174" s="9" t="s">
        <v>75</v>
      </c>
    </row>
    <row r="175" spans="1:8" ht="12" customHeight="1" x14ac:dyDescent="0.2">
      <c r="A175" s="6" t="s">
        <v>66</v>
      </c>
      <c r="B175" s="107">
        <v>150</v>
      </c>
      <c r="C175" s="13">
        <v>5.52</v>
      </c>
      <c r="D175" s="13">
        <v>4.51</v>
      </c>
      <c r="E175" s="13">
        <v>26.45</v>
      </c>
      <c r="F175" s="13">
        <v>168.45</v>
      </c>
      <c r="G175" s="26" t="s">
        <v>67</v>
      </c>
      <c r="H175" s="6" t="s">
        <v>68</v>
      </c>
    </row>
    <row r="176" spans="1:8" ht="34.5" customHeight="1" x14ac:dyDescent="0.2">
      <c r="A176" s="85" t="s">
        <v>167</v>
      </c>
      <c r="B176" s="102">
        <v>60</v>
      </c>
      <c r="C176" s="8">
        <v>1.38</v>
      </c>
      <c r="D176" s="8">
        <v>0.06</v>
      </c>
      <c r="E176" s="8">
        <v>4.9400000000000004</v>
      </c>
      <c r="F176" s="8">
        <v>26.6</v>
      </c>
      <c r="G176" s="86">
        <v>304</v>
      </c>
      <c r="H176" s="11" t="s">
        <v>168</v>
      </c>
    </row>
    <row r="177" spans="1:8" x14ac:dyDescent="0.2">
      <c r="A177" s="6" t="s">
        <v>89</v>
      </c>
      <c r="B177" s="10">
        <v>200</v>
      </c>
      <c r="C177" s="68">
        <v>0</v>
      </c>
      <c r="D177" s="68">
        <v>0</v>
      </c>
      <c r="E177" s="68">
        <v>19.97</v>
      </c>
      <c r="F177" s="68">
        <v>76</v>
      </c>
      <c r="G177" s="82" t="s">
        <v>90</v>
      </c>
      <c r="H177" s="11" t="s">
        <v>91</v>
      </c>
    </row>
    <row r="178" spans="1:8" x14ac:dyDescent="0.2">
      <c r="A178" s="14" t="s">
        <v>45</v>
      </c>
      <c r="B178" s="40">
        <v>40</v>
      </c>
      <c r="C178" s="60">
        <v>2.6</v>
      </c>
      <c r="D178" s="60">
        <v>0.4</v>
      </c>
      <c r="E178" s="60">
        <v>17.2</v>
      </c>
      <c r="F178" s="60">
        <v>85</v>
      </c>
      <c r="G178" s="76" t="s">
        <v>46</v>
      </c>
      <c r="H178" s="6" t="s">
        <v>47</v>
      </c>
    </row>
    <row r="179" spans="1:8" x14ac:dyDescent="0.2">
      <c r="A179" s="14" t="s">
        <v>48</v>
      </c>
      <c r="B179" s="38">
        <v>40</v>
      </c>
      <c r="C179" s="8">
        <v>3.2</v>
      </c>
      <c r="D179" s="8">
        <v>0.4</v>
      </c>
      <c r="E179" s="8">
        <v>20.399999999999999</v>
      </c>
      <c r="F179" s="8">
        <v>100</v>
      </c>
      <c r="G179" s="82" t="s">
        <v>46</v>
      </c>
      <c r="H179" s="11" t="s">
        <v>49</v>
      </c>
    </row>
    <row r="180" spans="1:8" x14ac:dyDescent="0.2">
      <c r="A180" s="16" t="s">
        <v>25</v>
      </c>
      <c r="B180" s="4">
        <f>SUM(B173:B179)</f>
        <v>780</v>
      </c>
      <c r="C180" s="17">
        <f>SUM(C173:C179)</f>
        <v>25.61</v>
      </c>
      <c r="D180" s="17">
        <f>SUM(D173:D179)</f>
        <v>26.299999999999994</v>
      </c>
      <c r="E180" s="17">
        <f>SUM(E173:E179)</f>
        <v>107.49000000000001</v>
      </c>
      <c r="F180" s="17">
        <f>SUM(F173:F179)</f>
        <v>771.56</v>
      </c>
      <c r="G180" s="4"/>
      <c r="H180" s="6"/>
    </row>
    <row r="181" spans="1:8" x14ac:dyDescent="0.2">
      <c r="A181" s="46" t="s">
        <v>211</v>
      </c>
      <c r="B181" s="47"/>
      <c r="C181" s="103"/>
      <c r="D181" s="103"/>
      <c r="E181" s="103"/>
      <c r="F181" s="103"/>
      <c r="G181" s="47"/>
      <c r="H181" s="48"/>
    </row>
    <row r="182" spans="1:8" s="83" customFormat="1" x14ac:dyDescent="0.3">
      <c r="A182" s="6" t="s">
        <v>185</v>
      </c>
      <c r="B182" s="38">
        <v>50</v>
      </c>
      <c r="C182" s="8">
        <v>4.71</v>
      </c>
      <c r="D182" s="8">
        <v>7.42</v>
      </c>
      <c r="E182" s="8">
        <v>25.58</v>
      </c>
      <c r="F182" s="8">
        <v>188</v>
      </c>
      <c r="G182" s="66" t="s">
        <v>186</v>
      </c>
      <c r="H182" s="11" t="s">
        <v>187</v>
      </c>
    </row>
    <row r="183" spans="1:8" x14ac:dyDescent="0.2">
      <c r="A183" s="20" t="s">
        <v>57</v>
      </c>
      <c r="B183" s="7">
        <v>222</v>
      </c>
      <c r="C183" s="68">
        <v>0.13</v>
      </c>
      <c r="D183" s="68">
        <v>0.02</v>
      </c>
      <c r="E183" s="68">
        <v>15.2</v>
      </c>
      <c r="F183" s="68">
        <v>62</v>
      </c>
      <c r="G183" s="69" t="s">
        <v>58</v>
      </c>
      <c r="H183" s="81" t="s">
        <v>59</v>
      </c>
    </row>
    <row r="184" spans="1:8" s="73" customFormat="1" x14ac:dyDescent="0.3">
      <c r="A184" s="16" t="s">
        <v>25</v>
      </c>
      <c r="B184" s="4">
        <f>SUM(B182:B183)</f>
        <v>272</v>
      </c>
      <c r="C184" s="78">
        <f>SUM(C182:C183)</f>
        <v>4.84</v>
      </c>
      <c r="D184" s="78">
        <f>SUM(D182:D183)</f>
        <v>7.4399999999999995</v>
      </c>
      <c r="E184" s="78">
        <f>SUM(E182:E183)</f>
        <v>40.78</v>
      </c>
      <c r="F184" s="78">
        <f>SUM(F182:F183)</f>
        <v>250</v>
      </c>
      <c r="G184" s="104"/>
      <c r="H184" s="6"/>
    </row>
    <row r="185" spans="1:8" x14ac:dyDescent="0.2">
      <c r="A185" s="16" t="s">
        <v>184</v>
      </c>
      <c r="B185" s="4">
        <f>SUM(B180,B184)</f>
        <v>1052</v>
      </c>
      <c r="C185" s="5">
        <f>SUM(C180,C184)</f>
        <v>30.45</v>
      </c>
      <c r="D185" s="5">
        <f>SUM(D180,D184)</f>
        <v>33.739999999999995</v>
      </c>
      <c r="E185" s="5">
        <f>SUM(E180,E184)</f>
        <v>148.27000000000001</v>
      </c>
      <c r="F185" s="5">
        <f>SUM(F180,F184)</f>
        <v>1021.56</v>
      </c>
      <c r="G185" s="4"/>
      <c r="H185" s="6"/>
    </row>
    <row r="186" spans="1:8" x14ac:dyDescent="0.2">
      <c r="A186" s="3" t="s">
        <v>124</v>
      </c>
      <c r="B186" s="3"/>
      <c r="C186" s="3"/>
      <c r="D186" s="3"/>
      <c r="E186" s="3"/>
      <c r="F186" s="3"/>
      <c r="G186" s="3"/>
      <c r="H186" s="3"/>
    </row>
    <row r="187" spans="1:8" x14ac:dyDescent="0.2">
      <c r="A187" s="43" t="s">
        <v>2</v>
      </c>
      <c r="B187" s="49" t="s">
        <v>3</v>
      </c>
      <c r="C187" s="50"/>
      <c r="D187" s="50"/>
      <c r="E187" s="50"/>
      <c r="F187" s="50"/>
      <c r="G187" s="43" t="s">
        <v>4</v>
      </c>
      <c r="H187" s="43" t="s">
        <v>5</v>
      </c>
    </row>
    <row r="188" spans="1:8" ht="14.25" customHeight="1" x14ac:dyDescent="0.2">
      <c r="A188" s="55"/>
      <c r="B188" s="100" t="s">
        <v>6</v>
      </c>
      <c r="C188" s="57" t="s">
        <v>7</v>
      </c>
      <c r="D188" s="57" t="s">
        <v>8</v>
      </c>
      <c r="E188" s="57" t="s">
        <v>9</v>
      </c>
      <c r="F188" s="57" t="s">
        <v>10</v>
      </c>
      <c r="G188" s="55"/>
      <c r="H188" s="55"/>
    </row>
    <row r="189" spans="1:8" x14ac:dyDescent="0.2">
      <c r="A189" s="49" t="s">
        <v>26</v>
      </c>
      <c r="B189" s="50"/>
      <c r="C189" s="75"/>
      <c r="D189" s="75"/>
      <c r="E189" s="75"/>
      <c r="F189" s="75"/>
      <c r="G189" s="75"/>
      <c r="H189" s="80"/>
    </row>
    <row r="190" spans="1:8" x14ac:dyDescent="0.2">
      <c r="A190" s="6" t="s">
        <v>172</v>
      </c>
      <c r="B190" s="38">
        <v>200</v>
      </c>
      <c r="C190" s="8">
        <v>1.53</v>
      </c>
      <c r="D190" s="8">
        <v>5.0999999999999996</v>
      </c>
      <c r="E190" s="8">
        <v>8</v>
      </c>
      <c r="F190" s="8">
        <v>83.9</v>
      </c>
      <c r="G190" s="40" t="s">
        <v>215</v>
      </c>
      <c r="H190" s="11" t="s">
        <v>174</v>
      </c>
    </row>
    <row r="191" spans="1:8" x14ac:dyDescent="0.2">
      <c r="A191" s="11" t="s">
        <v>30</v>
      </c>
      <c r="B191" s="38">
        <v>90</v>
      </c>
      <c r="C191" s="8">
        <v>10.6</v>
      </c>
      <c r="D191" s="8">
        <v>12.6</v>
      </c>
      <c r="E191" s="8">
        <v>9.06</v>
      </c>
      <c r="F191" s="8">
        <v>207.09</v>
      </c>
      <c r="G191" s="66" t="s">
        <v>31</v>
      </c>
      <c r="H191" s="6" t="s">
        <v>32</v>
      </c>
    </row>
    <row r="192" spans="1:8" x14ac:dyDescent="0.2">
      <c r="A192" s="6" t="s">
        <v>125</v>
      </c>
      <c r="B192" s="38">
        <v>150</v>
      </c>
      <c r="C192" s="8">
        <v>2.6</v>
      </c>
      <c r="D192" s="8">
        <v>11.8</v>
      </c>
      <c r="E192" s="8">
        <v>12.81</v>
      </c>
      <c r="F192" s="8">
        <v>163.5</v>
      </c>
      <c r="G192" s="94" t="s">
        <v>126</v>
      </c>
      <c r="H192" s="9" t="s">
        <v>127</v>
      </c>
    </row>
    <row r="193" spans="1:256" x14ac:dyDescent="0.2">
      <c r="A193" s="20" t="s">
        <v>175</v>
      </c>
      <c r="B193" s="42">
        <v>200</v>
      </c>
      <c r="C193" s="68">
        <v>0.6</v>
      </c>
      <c r="D193" s="68">
        <v>0.4</v>
      </c>
      <c r="E193" s="68">
        <v>32.6</v>
      </c>
      <c r="F193" s="68">
        <v>136.4</v>
      </c>
      <c r="G193" s="69" t="s">
        <v>176</v>
      </c>
      <c r="H193" s="119" t="s">
        <v>177</v>
      </c>
    </row>
    <row r="194" spans="1:256" x14ac:dyDescent="0.2">
      <c r="A194" s="14" t="s">
        <v>45</v>
      </c>
      <c r="B194" s="40">
        <v>40</v>
      </c>
      <c r="C194" s="8">
        <v>2.6</v>
      </c>
      <c r="D194" s="8">
        <v>0.4</v>
      </c>
      <c r="E194" s="8">
        <v>17.2</v>
      </c>
      <c r="F194" s="8">
        <v>85</v>
      </c>
      <c r="G194" s="76" t="s">
        <v>205</v>
      </c>
      <c r="H194" s="6" t="s">
        <v>47</v>
      </c>
    </row>
    <row r="195" spans="1:256" x14ac:dyDescent="0.2">
      <c r="A195" s="14" t="s">
        <v>48</v>
      </c>
      <c r="B195" s="38">
        <v>50</v>
      </c>
      <c r="C195" s="8">
        <v>4</v>
      </c>
      <c r="D195" s="8">
        <v>0.5</v>
      </c>
      <c r="E195" s="8">
        <v>25.5</v>
      </c>
      <c r="F195" s="8">
        <v>125</v>
      </c>
      <c r="G195" s="82" t="s">
        <v>123</v>
      </c>
      <c r="H195" s="11" t="s">
        <v>49</v>
      </c>
    </row>
    <row r="196" spans="1:256" x14ac:dyDescent="0.2">
      <c r="A196" s="16" t="s">
        <v>25</v>
      </c>
      <c r="B196" s="4">
        <f>SUM(B190:B195)</f>
        <v>730</v>
      </c>
      <c r="C196" s="17">
        <f>SUM(C190:C195)</f>
        <v>21.93</v>
      </c>
      <c r="D196" s="17">
        <f>SUM(D190:D195)</f>
        <v>30.799999999999997</v>
      </c>
      <c r="E196" s="17">
        <f>SUM(E190:E195)</f>
        <v>105.17</v>
      </c>
      <c r="F196" s="17">
        <f>SUM(F190:F195)</f>
        <v>800.89</v>
      </c>
      <c r="G196" s="4"/>
      <c r="H196" s="6"/>
    </row>
    <row r="197" spans="1:256" x14ac:dyDescent="0.2">
      <c r="A197" s="46" t="s">
        <v>211</v>
      </c>
      <c r="B197" s="47"/>
      <c r="C197" s="47"/>
      <c r="D197" s="47"/>
      <c r="E197" s="47"/>
      <c r="F197" s="47"/>
      <c r="G197" s="47"/>
      <c r="H197" s="48"/>
    </row>
    <row r="198" spans="1:256" x14ac:dyDescent="0.2">
      <c r="A198" s="14" t="s">
        <v>189</v>
      </c>
      <c r="B198" s="102">
        <v>80</v>
      </c>
      <c r="C198" s="8">
        <v>4.9000000000000004</v>
      </c>
      <c r="D198" s="8">
        <v>7.88</v>
      </c>
      <c r="E198" s="8">
        <v>36.42</v>
      </c>
      <c r="F198" s="8">
        <v>234.38</v>
      </c>
      <c r="G198" s="76" t="s">
        <v>190</v>
      </c>
      <c r="H198" s="6" t="s">
        <v>191</v>
      </c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3"/>
      <c r="BG198" s="83"/>
      <c r="BH198" s="83"/>
      <c r="BI198" s="83"/>
      <c r="BJ198" s="83"/>
      <c r="BK198" s="83"/>
      <c r="BL198" s="83"/>
      <c r="BM198" s="83"/>
      <c r="BN198" s="83"/>
      <c r="BO198" s="83"/>
      <c r="BP198" s="83"/>
      <c r="BQ198" s="83"/>
      <c r="BR198" s="83"/>
      <c r="BS198" s="83"/>
      <c r="BT198" s="83"/>
      <c r="BU198" s="83"/>
      <c r="BV198" s="83"/>
      <c r="BW198" s="83"/>
      <c r="BX198" s="83"/>
      <c r="BY198" s="83"/>
      <c r="BZ198" s="83"/>
      <c r="CA198" s="83"/>
      <c r="CB198" s="83"/>
      <c r="CC198" s="83"/>
      <c r="CD198" s="83"/>
      <c r="CE198" s="83"/>
      <c r="CF198" s="83"/>
      <c r="CG198" s="83"/>
      <c r="CH198" s="83"/>
      <c r="CI198" s="83"/>
      <c r="CJ198" s="83"/>
      <c r="CK198" s="83"/>
      <c r="CL198" s="83"/>
      <c r="CM198" s="83"/>
      <c r="CN198" s="83"/>
      <c r="CO198" s="83"/>
      <c r="CP198" s="83"/>
      <c r="CQ198" s="83"/>
      <c r="CR198" s="83"/>
      <c r="CS198" s="83"/>
      <c r="CT198" s="83"/>
      <c r="CU198" s="83"/>
      <c r="CV198" s="83"/>
      <c r="CW198" s="83"/>
      <c r="CX198" s="83"/>
      <c r="CY198" s="83"/>
      <c r="CZ198" s="83"/>
      <c r="DA198" s="83"/>
      <c r="DB198" s="83"/>
      <c r="DC198" s="83"/>
      <c r="DD198" s="83"/>
      <c r="DE198" s="83"/>
      <c r="DF198" s="83"/>
      <c r="DG198" s="83"/>
      <c r="DH198" s="83"/>
      <c r="DI198" s="83"/>
      <c r="DJ198" s="83"/>
      <c r="DK198" s="83"/>
      <c r="DL198" s="83"/>
      <c r="DM198" s="83"/>
      <c r="DN198" s="83"/>
      <c r="DO198" s="83"/>
      <c r="DP198" s="83"/>
      <c r="DQ198" s="83"/>
      <c r="DR198" s="83"/>
      <c r="DS198" s="83"/>
      <c r="DT198" s="83"/>
      <c r="DU198" s="83"/>
      <c r="DV198" s="83"/>
      <c r="DW198" s="83"/>
      <c r="DX198" s="83"/>
      <c r="DY198" s="83"/>
      <c r="DZ198" s="83"/>
      <c r="EA198" s="83"/>
      <c r="EB198" s="83"/>
      <c r="EC198" s="83"/>
      <c r="ED198" s="83"/>
      <c r="EE198" s="83"/>
      <c r="EF198" s="83"/>
      <c r="EG198" s="83"/>
      <c r="EH198" s="83"/>
      <c r="EI198" s="83"/>
      <c r="EJ198" s="83"/>
      <c r="EK198" s="83"/>
      <c r="EL198" s="83"/>
      <c r="EM198" s="83"/>
      <c r="EN198" s="83"/>
      <c r="EO198" s="83"/>
      <c r="EP198" s="83"/>
      <c r="EQ198" s="83"/>
      <c r="ER198" s="83"/>
      <c r="ES198" s="83"/>
      <c r="ET198" s="83"/>
      <c r="EU198" s="83"/>
      <c r="EV198" s="83"/>
      <c r="EW198" s="83"/>
      <c r="EX198" s="83"/>
      <c r="EY198" s="83"/>
      <c r="EZ198" s="83"/>
      <c r="FA198" s="83"/>
      <c r="FB198" s="83"/>
      <c r="FC198" s="83"/>
      <c r="FD198" s="83"/>
      <c r="FE198" s="83"/>
      <c r="FF198" s="83"/>
      <c r="FG198" s="83"/>
      <c r="FH198" s="83"/>
      <c r="FI198" s="83"/>
      <c r="FJ198" s="83"/>
      <c r="FK198" s="83"/>
      <c r="FL198" s="83"/>
      <c r="FM198" s="83"/>
      <c r="FN198" s="83"/>
      <c r="FO198" s="83"/>
      <c r="FP198" s="83"/>
      <c r="FQ198" s="83"/>
      <c r="FR198" s="83"/>
      <c r="FS198" s="83"/>
      <c r="FT198" s="83"/>
      <c r="FU198" s="83"/>
      <c r="FV198" s="83"/>
      <c r="FW198" s="83"/>
      <c r="FX198" s="83"/>
      <c r="FY198" s="83"/>
      <c r="FZ198" s="83"/>
      <c r="GA198" s="83"/>
      <c r="GB198" s="83"/>
      <c r="GC198" s="83"/>
      <c r="GD198" s="83"/>
      <c r="GE198" s="83"/>
      <c r="GF198" s="83"/>
      <c r="GG198" s="83"/>
      <c r="GH198" s="83"/>
      <c r="GI198" s="83"/>
      <c r="GJ198" s="83"/>
      <c r="GK198" s="83"/>
      <c r="GL198" s="83"/>
      <c r="GM198" s="83"/>
      <c r="GN198" s="83"/>
      <c r="GO198" s="83"/>
      <c r="GP198" s="83"/>
      <c r="GQ198" s="83"/>
      <c r="GR198" s="83"/>
      <c r="GS198" s="83"/>
      <c r="GT198" s="83"/>
      <c r="GU198" s="83"/>
      <c r="GV198" s="83"/>
      <c r="GW198" s="83"/>
      <c r="GX198" s="83"/>
      <c r="GY198" s="83"/>
      <c r="GZ198" s="83"/>
      <c r="HA198" s="83"/>
      <c r="HB198" s="83"/>
      <c r="HC198" s="83"/>
      <c r="HD198" s="83"/>
      <c r="HE198" s="83"/>
      <c r="HF198" s="83"/>
      <c r="HG198" s="83"/>
      <c r="HH198" s="83"/>
      <c r="HI198" s="83"/>
      <c r="HJ198" s="83"/>
      <c r="HK198" s="83"/>
      <c r="HL198" s="83"/>
      <c r="HM198" s="83"/>
      <c r="HN198" s="83"/>
      <c r="HO198" s="83"/>
      <c r="HP198" s="83"/>
      <c r="HQ198" s="83"/>
      <c r="HR198" s="83"/>
      <c r="HS198" s="83"/>
      <c r="HT198" s="83"/>
      <c r="HU198" s="83"/>
      <c r="HV198" s="83"/>
      <c r="HW198" s="83"/>
      <c r="HX198" s="83"/>
      <c r="HY198" s="83"/>
      <c r="HZ198" s="83"/>
      <c r="IA198" s="83"/>
      <c r="IB198" s="83"/>
      <c r="IC198" s="83"/>
      <c r="ID198" s="83"/>
      <c r="IE198" s="83"/>
      <c r="IF198" s="83"/>
      <c r="IG198" s="83"/>
      <c r="IH198" s="83"/>
      <c r="II198" s="83"/>
      <c r="IJ198" s="83"/>
      <c r="IK198" s="83"/>
      <c r="IL198" s="83"/>
      <c r="IM198" s="83"/>
      <c r="IN198" s="83"/>
      <c r="IO198" s="83"/>
      <c r="IP198" s="83"/>
      <c r="IQ198" s="83"/>
      <c r="IR198" s="83"/>
      <c r="IS198" s="83"/>
      <c r="IT198" s="83"/>
      <c r="IU198" s="83"/>
      <c r="IV198" s="83"/>
    </row>
    <row r="199" spans="1:256" s="83" customFormat="1" ht="10.5" customHeight="1" x14ac:dyDescent="0.3">
      <c r="A199" s="11" t="s">
        <v>21</v>
      </c>
      <c r="B199" s="42">
        <v>215</v>
      </c>
      <c r="C199" s="68">
        <v>7.0000000000000007E-2</v>
      </c>
      <c r="D199" s="68">
        <v>0.02</v>
      </c>
      <c r="E199" s="68">
        <v>15</v>
      </c>
      <c r="F199" s="68">
        <v>60</v>
      </c>
      <c r="G199" s="69" t="s">
        <v>22</v>
      </c>
      <c r="H199" s="70" t="s">
        <v>23</v>
      </c>
    </row>
    <row r="200" spans="1:256" s="73" customFormat="1" x14ac:dyDescent="0.3">
      <c r="A200" s="16" t="s">
        <v>25</v>
      </c>
      <c r="B200" s="4">
        <f>SUM(B198:B199)</f>
        <v>295</v>
      </c>
      <c r="C200" s="78">
        <f>SUM(C198:C199)</f>
        <v>4.9700000000000006</v>
      </c>
      <c r="D200" s="78">
        <f>SUM(D198:D199)</f>
        <v>7.8999999999999995</v>
      </c>
      <c r="E200" s="78">
        <f>SUM(E198:E199)</f>
        <v>51.42</v>
      </c>
      <c r="F200" s="78">
        <f>SUM(F198:F199)</f>
        <v>294.38</v>
      </c>
      <c r="G200" s="104"/>
      <c r="H200" s="6"/>
    </row>
    <row r="201" spans="1:256" x14ac:dyDescent="0.2">
      <c r="A201" s="16" t="s">
        <v>184</v>
      </c>
      <c r="B201" s="4">
        <f>SUM(B196,B200)</f>
        <v>1025</v>
      </c>
      <c r="C201" s="5">
        <f>SUM(C196,C200)</f>
        <v>26.9</v>
      </c>
      <c r="D201" s="5">
        <f>SUM(D196,D200)</f>
        <v>38.699999999999996</v>
      </c>
      <c r="E201" s="5">
        <f>SUM(E196,E200)</f>
        <v>156.59</v>
      </c>
      <c r="F201" s="5">
        <f>SUM(F196,F200)</f>
        <v>1095.27</v>
      </c>
      <c r="G201" s="4"/>
      <c r="H201" s="6"/>
    </row>
  </sheetData>
  <mergeCells count="86">
    <mergeCell ref="A189:H189"/>
    <mergeCell ref="A197:H197"/>
    <mergeCell ref="A172:H172"/>
    <mergeCell ref="A181:H181"/>
    <mergeCell ref="A186:H186"/>
    <mergeCell ref="A187:A188"/>
    <mergeCell ref="B187:F187"/>
    <mergeCell ref="G187:G188"/>
    <mergeCell ref="H187:H188"/>
    <mergeCell ref="A156:H156"/>
    <mergeCell ref="A164:H164"/>
    <mergeCell ref="A169:H169"/>
    <mergeCell ref="A170:A171"/>
    <mergeCell ref="B170:F170"/>
    <mergeCell ref="G170:G171"/>
    <mergeCell ref="H170:H171"/>
    <mergeCell ref="A139:H139"/>
    <mergeCell ref="A148:H148"/>
    <mergeCell ref="A153:H153"/>
    <mergeCell ref="A154:A155"/>
    <mergeCell ref="B154:F154"/>
    <mergeCell ref="G154:G155"/>
    <mergeCell ref="H154:H155"/>
    <mergeCell ref="A122:H122"/>
    <mergeCell ref="A131:H131"/>
    <mergeCell ref="A136:H136"/>
    <mergeCell ref="A137:A138"/>
    <mergeCell ref="B137:F137"/>
    <mergeCell ref="G137:G138"/>
    <mergeCell ref="H137:H138"/>
    <mergeCell ref="A106:H106"/>
    <mergeCell ref="A114:H114"/>
    <mergeCell ref="A119:H119"/>
    <mergeCell ref="A120:A121"/>
    <mergeCell ref="B120:F120"/>
    <mergeCell ref="G120:G121"/>
    <mergeCell ref="H120:H121"/>
    <mergeCell ref="A89:H89"/>
    <mergeCell ref="A97:H97"/>
    <mergeCell ref="A102:H102"/>
    <mergeCell ref="A103:H103"/>
    <mergeCell ref="A104:A105"/>
    <mergeCell ref="B104:F104"/>
    <mergeCell ref="G104:G105"/>
    <mergeCell ref="H104:H105"/>
    <mergeCell ref="A72:H72"/>
    <mergeCell ref="A81:H81"/>
    <mergeCell ref="A86:H86"/>
    <mergeCell ref="A87:A88"/>
    <mergeCell ref="B87:F87"/>
    <mergeCell ref="G87:G88"/>
    <mergeCell ref="H87:H88"/>
    <mergeCell ref="A55:H55"/>
    <mergeCell ref="A64:H64"/>
    <mergeCell ref="A69:H69"/>
    <mergeCell ref="A70:A71"/>
    <mergeCell ref="B70:F70"/>
    <mergeCell ref="G70:G71"/>
    <mergeCell ref="H70:H71"/>
    <mergeCell ref="A39:H39"/>
    <mergeCell ref="A47:H47"/>
    <mergeCell ref="A52:H52"/>
    <mergeCell ref="A53:A54"/>
    <mergeCell ref="B53:F53"/>
    <mergeCell ref="G53:G54"/>
    <mergeCell ref="H53:H54"/>
    <mergeCell ref="A23:H23"/>
    <mergeCell ref="A31:H31"/>
    <mergeCell ref="A36:H36"/>
    <mergeCell ref="A37:A38"/>
    <mergeCell ref="B37:F37"/>
    <mergeCell ref="G37:G38"/>
    <mergeCell ref="H37:H38"/>
    <mergeCell ref="A5:H5"/>
    <mergeCell ref="A15:H15"/>
    <mergeCell ref="A20:H20"/>
    <mergeCell ref="A21:A22"/>
    <mergeCell ref="B21:F21"/>
    <mergeCell ref="G21:G22"/>
    <mergeCell ref="H21:H22"/>
    <mergeCell ref="A1:H1"/>
    <mergeCell ref="A2:H2"/>
    <mergeCell ref="A3:A4"/>
    <mergeCell ref="B3:F3"/>
    <mergeCell ref="G3:G4"/>
    <mergeCell ref="H3:H4"/>
  </mergeCells>
  <pageMargins left="0.19685039370078741" right="0.19685039370078741" top="0.19685039370078741" bottom="0.19685039370078741" header="0.19685039370078741" footer="0.19685039370078741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25"/>
  <sheetViews>
    <sheetView topLeftCell="A308" zoomScale="150" zoomScaleNormal="150" workbookViewId="0">
      <selection sqref="A1:H219"/>
    </sheetView>
  </sheetViews>
  <sheetFormatPr defaultRowHeight="10.199999999999999" x14ac:dyDescent="0.2"/>
  <cols>
    <col min="1" max="1" width="31.6640625" style="2" customWidth="1"/>
    <col min="2" max="2" width="7.6640625" style="2" customWidth="1"/>
    <col min="3" max="3" width="8" style="2" customWidth="1"/>
    <col min="4" max="4" width="8.109375" style="2" customWidth="1"/>
    <col min="5" max="5" width="9.44140625" style="2" customWidth="1"/>
    <col min="6" max="6" width="7.6640625" style="2" customWidth="1"/>
    <col min="7" max="7" width="8.44140625" style="2" customWidth="1"/>
    <col min="8" max="8" width="15.6640625" style="2" customWidth="1"/>
    <col min="9" max="256" width="8.88671875" style="2"/>
    <col min="257" max="257" width="31.6640625" style="2" customWidth="1"/>
    <col min="258" max="258" width="7.6640625" style="2" customWidth="1"/>
    <col min="259" max="259" width="8" style="2" customWidth="1"/>
    <col min="260" max="260" width="8.109375" style="2" customWidth="1"/>
    <col min="261" max="261" width="9.44140625" style="2" customWidth="1"/>
    <col min="262" max="262" width="7.6640625" style="2" customWidth="1"/>
    <col min="263" max="263" width="8.44140625" style="2" customWidth="1"/>
    <col min="264" max="264" width="15.6640625" style="2" customWidth="1"/>
    <col min="265" max="512" width="8.88671875" style="2"/>
    <col min="513" max="513" width="31.6640625" style="2" customWidth="1"/>
    <col min="514" max="514" width="7.6640625" style="2" customWidth="1"/>
    <col min="515" max="515" width="8" style="2" customWidth="1"/>
    <col min="516" max="516" width="8.109375" style="2" customWidth="1"/>
    <col min="517" max="517" width="9.44140625" style="2" customWidth="1"/>
    <col min="518" max="518" width="7.6640625" style="2" customWidth="1"/>
    <col min="519" max="519" width="8.44140625" style="2" customWidth="1"/>
    <col min="520" max="520" width="15.6640625" style="2" customWidth="1"/>
    <col min="521" max="768" width="8.88671875" style="2"/>
    <col min="769" max="769" width="31.6640625" style="2" customWidth="1"/>
    <col min="770" max="770" width="7.6640625" style="2" customWidth="1"/>
    <col min="771" max="771" width="8" style="2" customWidth="1"/>
    <col min="772" max="772" width="8.109375" style="2" customWidth="1"/>
    <col min="773" max="773" width="9.44140625" style="2" customWidth="1"/>
    <col min="774" max="774" width="7.6640625" style="2" customWidth="1"/>
    <col min="775" max="775" width="8.44140625" style="2" customWidth="1"/>
    <col min="776" max="776" width="15.6640625" style="2" customWidth="1"/>
    <col min="777" max="1024" width="8.88671875" style="2"/>
    <col min="1025" max="1025" width="31.6640625" style="2" customWidth="1"/>
    <col min="1026" max="1026" width="7.6640625" style="2" customWidth="1"/>
    <col min="1027" max="1027" width="8" style="2" customWidth="1"/>
    <col min="1028" max="1028" width="8.109375" style="2" customWidth="1"/>
    <col min="1029" max="1029" width="9.44140625" style="2" customWidth="1"/>
    <col min="1030" max="1030" width="7.6640625" style="2" customWidth="1"/>
    <col min="1031" max="1031" width="8.44140625" style="2" customWidth="1"/>
    <col min="1032" max="1032" width="15.6640625" style="2" customWidth="1"/>
    <col min="1033" max="1280" width="8.88671875" style="2"/>
    <col min="1281" max="1281" width="31.6640625" style="2" customWidth="1"/>
    <col min="1282" max="1282" width="7.6640625" style="2" customWidth="1"/>
    <col min="1283" max="1283" width="8" style="2" customWidth="1"/>
    <col min="1284" max="1284" width="8.109375" style="2" customWidth="1"/>
    <col min="1285" max="1285" width="9.44140625" style="2" customWidth="1"/>
    <col min="1286" max="1286" width="7.6640625" style="2" customWidth="1"/>
    <col min="1287" max="1287" width="8.44140625" style="2" customWidth="1"/>
    <col min="1288" max="1288" width="15.6640625" style="2" customWidth="1"/>
    <col min="1289" max="1536" width="8.88671875" style="2"/>
    <col min="1537" max="1537" width="31.6640625" style="2" customWidth="1"/>
    <col min="1538" max="1538" width="7.6640625" style="2" customWidth="1"/>
    <col min="1539" max="1539" width="8" style="2" customWidth="1"/>
    <col min="1540" max="1540" width="8.109375" style="2" customWidth="1"/>
    <col min="1541" max="1541" width="9.44140625" style="2" customWidth="1"/>
    <col min="1542" max="1542" width="7.6640625" style="2" customWidth="1"/>
    <col min="1543" max="1543" width="8.44140625" style="2" customWidth="1"/>
    <col min="1544" max="1544" width="15.6640625" style="2" customWidth="1"/>
    <col min="1545" max="1792" width="8.88671875" style="2"/>
    <col min="1793" max="1793" width="31.6640625" style="2" customWidth="1"/>
    <col min="1794" max="1794" width="7.6640625" style="2" customWidth="1"/>
    <col min="1795" max="1795" width="8" style="2" customWidth="1"/>
    <col min="1796" max="1796" width="8.109375" style="2" customWidth="1"/>
    <col min="1797" max="1797" width="9.44140625" style="2" customWidth="1"/>
    <col min="1798" max="1798" width="7.6640625" style="2" customWidth="1"/>
    <col min="1799" max="1799" width="8.44140625" style="2" customWidth="1"/>
    <col min="1800" max="1800" width="15.6640625" style="2" customWidth="1"/>
    <col min="1801" max="2048" width="8.88671875" style="2"/>
    <col min="2049" max="2049" width="31.6640625" style="2" customWidth="1"/>
    <col min="2050" max="2050" width="7.6640625" style="2" customWidth="1"/>
    <col min="2051" max="2051" width="8" style="2" customWidth="1"/>
    <col min="2052" max="2052" width="8.109375" style="2" customWidth="1"/>
    <col min="2053" max="2053" width="9.44140625" style="2" customWidth="1"/>
    <col min="2054" max="2054" width="7.6640625" style="2" customWidth="1"/>
    <col min="2055" max="2055" width="8.44140625" style="2" customWidth="1"/>
    <col min="2056" max="2056" width="15.6640625" style="2" customWidth="1"/>
    <col min="2057" max="2304" width="8.88671875" style="2"/>
    <col min="2305" max="2305" width="31.6640625" style="2" customWidth="1"/>
    <col min="2306" max="2306" width="7.6640625" style="2" customWidth="1"/>
    <col min="2307" max="2307" width="8" style="2" customWidth="1"/>
    <col min="2308" max="2308" width="8.109375" style="2" customWidth="1"/>
    <col min="2309" max="2309" width="9.44140625" style="2" customWidth="1"/>
    <col min="2310" max="2310" width="7.6640625" style="2" customWidth="1"/>
    <col min="2311" max="2311" width="8.44140625" style="2" customWidth="1"/>
    <col min="2312" max="2312" width="15.6640625" style="2" customWidth="1"/>
    <col min="2313" max="2560" width="8.88671875" style="2"/>
    <col min="2561" max="2561" width="31.6640625" style="2" customWidth="1"/>
    <col min="2562" max="2562" width="7.6640625" style="2" customWidth="1"/>
    <col min="2563" max="2563" width="8" style="2" customWidth="1"/>
    <col min="2564" max="2564" width="8.109375" style="2" customWidth="1"/>
    <col min="2565" max="2565" width="9.44140625" style="2" customWidth="1"/>
    <col min="2566" max="2566" width="7.6640625" style="2" customWidth="1"/>
    <col min="2567" max="2567" width="8.44140625" style="2" customWidth="1"/>
    <col min="2568" max="2568" width="15.6640625" style="2" customWidth="1"/>
    <col min="2569" max="2816" width="8.88671875" style="2"/>
    <col min="2817" max="2817" width="31.6640625" style="2" customWidth="1"/>
    <col min="2818" max="2818" width="7.6640625" style="2" customWidth="1"/>
    <col min="2819" max="2819" width="8" style="2" customWidth="1"/>
    <col min="2820" max="2820" width="8.109375" style="2" customWidth="1"/>
    <col min="2821" max="2821" width="9.44140625" style="2" customWidth="1"/>
    <col min="2822" max="2822" width="7.6640625" style="2" customWidth="1"/>
    <col min="2823" max="2823" width="8.44140625" style="2" customWidth="1"/>
    <col min="2824" max="2824" width="15.6640625" style="2" customWidth="1"/>
    <col min="2825" max="3072" width="8.88671875" style="2"/>
    <col min="3073" max="3073" width="31.6640625" style="2" customWidth="1"/>
    <col min="3074" max="3074" width="7.6640625" style="2" customWidth="1"/>
    <col min="3075" max="3075" width="8" style="2" customWidth="1"/>
    <col min="3076" max="3076" width="8.109375" style="2" customWidth="1"/>
    <col min="3077" max="3077" width="9.44140625" style="2" customWidth="1"/>
    <col min="3078" max="3078" width="7.6640625" style="2" customWidth="1"/>
    <col min="3079" max="3079" width="8.44140625" style="2" customWidth="1"/>
    <col min="3080" max="3080" width="15.6640625" style="2" customWidth="1"/>
    <col min="3081" max="3328" width="8.88671875" style="2"/>
    <col min="3329" max="3329" width="31.6640625" style="2" customWidth="1"/>
    <col min="3330" max="3330" width="7.6640625" style="2" customWidth="1"/>
    <col min="3331" max="3331" width="8" style="2" customWidth="1"/>
    <col min="3332" max="3332" width="8.109375" style="2" customWidth="1"/>
    <col min="3333" max="3333" width="9.44140625" style="2" customWidth="1"/>
    <col min="3334" max="3334" width="7.6640625" style="2" customWidth="1"/>
    <col min="3335" max="3335" width="8.44140625" style="2" customWidth="1"/>
    <col min="3336" max="3336" width="15.6640625" style="2" customWidth="1"/>
    <col min="3337" max="3584" width="8.88671875" style="2"/>
    <col min="3585" max="3585" width="31.6640625" style="2" customWidth="1"/>
    <col min="3586" max="3586" width="7.6640625" style="2" customWidth="1"/>
    <col min="3587" max="3587" width="8" style="2" customWidth="1"/>
    <col min="3588" max="3588" width="8.109375" style="2" customWidth="1"/>
    <col min="3589" max="3589" width="9.44140625" style="2" customWidth="1"/>
    <col min="3590" max="3590" width="7.6640625" style="2" customWidth="1"/>
    <col min="3591" max="3591" width="8.44140625" style="2" customWidth="1"/>
    <col min="3592" max="3592" width="15.6640625" style="2" customWidth="1"/>
    <col min="3593" max="3840" width="8.88671875" style="2"/>
    <col min="3841" max="3841" width="31.6640625" style="2" customWidth="1"/>
    <col min="3842" max="3842" width="7.6640625" style="2" customWidth="1"/>
    <col min="3843" max="3843" width="8" style="2" customWidth="1"/>
    <col min="3844" max="3844" width="8.109375" style="2" customWidth="1"/>
    <col min="3845" max="3845" width="9.44140625" style="2" customWidth="1"/>
    <col min="3846" max="3846" width="7.6640625" style="2" customWidth="1"/>
    <col min="3847" max="3847" width="8.44140625" style="2" customWidth="1"/>
    <col min="3848" max="3848" width="15.6640625" style="2" customWidth="1"/>
    <col min="3849" max="4096" width="8.88671875" style="2"/>
    <col min="4097" max="4097" width="31.6640625" style="2" customWidth="1"/>
    <col min="4098" max="4098" width="7.6640625" style="2" customWidth="1"/>
    <col min="4099" max="4099" width="8" style="2" customWidth="1"/>
    <col min="4100" max="4100" width="8.109375" style="2" customWidth="1"/>
    <col min="4101" max="4101" width="9.44140625" style="2" customWidth="1"/>
    <col min="4102" max="4102" width="7.6640625" style="2" customWidth="1"/>
    <col min="4103" max="4103" width="8.44140625" style="2" customWidth="1"/>
    <col min="4104" max="4104" width="15.6640625" style="2" customWidth="1"/>
    <col min="4105" max="4352" width="8.88671875" style="2"/>
    <col min="4353" max="4353" width="31.6640625" style="2" customWidth="1"/>
    <col min="4354" max="4354" width="7.6640625" style="2" customWidth="1"/>
    <col min="4355" max="4355" width="8" style="2" customWidth="1"/>
    <col min="4356" max="4356" width="8.109375" style="2" customWidth="1"/>
    <col min="4357" max="4357" width="9.44140625" style="2" customWidth="1"/>
    <col min="4358" max="4358" width="7.6640625" style="2" customWidth="1"/>
    <col min="4359" max="4359" width="8.44140625" style="2" customWidth="1"/>
    <col min="4360" max="4360" width="15.6640625" style="2" customWidth="1"/>
    <col min="4361" max="4608" width="8.88671875" style="2"/>
    <col min="4609" max="4609" width="31.6640625" style="2" customWidth="1"/>
    <col min="4610" max="4610" width="7.6640625" style="2" customWidth="1"/>
    <col min="4611" max="4611" width="8" style="2" customWidth="1"/>
    <col min="4612" max="4612" width="8.109375" style="2" customWidth="1"/>
    <col min="4613" max="4613" width="9.44140625" style="2" customWidth="1"/>
    <col min="4614" max="4614" width="7.6640625" style="2" customWidth="1"/>
    <col min="4615" max="4615" width="8.44140625" style="2" customWidth="1"/>
    <col min="4616" max="4616" width="15.6640625" style="2" customWidth="1"/>
    <col min="4617" max="4864" width="8.88671875" style="2"/>
    <col min="4865" max="4865" width="31.6640625" style="2" customWidth="1"/>
    <col min="4866" max="4866" width="7.6640625" style="2" customWidth="1"/>
    <col min="4867" max="4867" width="8" style="2" customWidth="1"/>
    <col min="4868" max="4868" width="8.109375" style="2" customWidth="1"/>
    <col min="4869" max="4869" width="9.44140625" style="2" customWidth="1"/>
    <col min="4870" max="4870" width="7.6640625" style="2" customWidth="1"/>
    <col min="4871" max="4871" width="8.44140625" style="2" customWidth="1"/>
    <col min="4872" max="4872" width="15.6640625" style="2" customWidth="1"/>
    <col min="4873" max="5120" width="8.88671875" style="2"/>
    <col min="5121" max="5121" width="31.6640625" style="2" customWidth="1"/>
    <col min="5122" max="5122" width="7.6640625" style="2" customWidth="1"/>
    <col min="5123" max="5123" width="8" style="2" customWidth="1"/>
    <col min="5124" max="5124" width="8.109375" style="2" customWidth="1"/>
    <col min="5125" max="5125" width="9.44140625" style="2" customWidth="1"/>
    <col min="5126" max="5126" width="7.6640625" style="2" customWidth="1"/>
    <col min="5127" max="5127" width="8.44140625" style="2" customWidth="1"/>
    <col min="5128" max="5128" width="15.6640625" style="2" customWidth="1"/>
    <col min="5129" max="5376" width="8.88671875" style="2"/>
    <col min="5377" max="5377" width="31.6640625" style="2" customWidth="1"/>
    <col min="5378" max="5378" width="7.6640625" style="2" customWidth="1"/>
    <col min="5379" max="5379" width="8" style="2" customWidth="1"/>
    <col min="5380" max="5380" width="8.109375" style="2" customWidth="1"/>
    <col min="5381" max="5381" width="9.44140625" style="2" customWidth="1"/>
    <col min="5382" max="5382" width="7.6640625" style="2" customWidth="1"/>
    <col min="5383" max="5383" width="8.44140625" style="2" customWidth="1"/>
    <col min="5384" max="5384" width="15.6640625" style="2" customWidth="1"/>
    <col min="5385" max="5632" width="8.88671875" style="2"/>
    <col min="5633" max="5633" width="31.6640625" style="2" customWidth="1"/>
    <col min="5634" max="5634" width="7.6640625" style="2" customWidth="1"/>
    <col min="5635" max="5635" width="8" style="2" customWidth="1"/>
    <col min="5636" max="5636" width="8.109375" style="2" customWidth="1"/>
    <col min="5637" max="5637" width="9.44140625" style="2" customWidth="1"/>
    <col min="5638" max="5638" width="7.6640625" style="2" customWidth="1"/>
    <col min="5639" max="5639" width="8.44140625" style="2" customWidth="1"/>
    <col min="5640" max="5640" width="15.6640625" style="2" customWidth="1"/>
    <col min="5641" max="5888" width="8.88671875" style="2"/>
    <col min="5889" max="5889" width="31.6640625" style="2" customWidth="1"/>
    <col min="5890" max="5890" width="7.6640625" style="2" customWidth="1"/>
    <col min="5891" max="5891" width="8" style="2" customWidth="1"/>
    <col min="5892" max="5892" width="8.109375" style="2" customWidth="1"/>
    <col min="5893" max="5893" width="9.44140625" style="2" customWidth="1"/>
    <col min="5894" max="5894" width="7.6640625" style="2" customWidth="1"/>
    <col min="5895" max="5895" width="8.44140625" style="2" customWidth="1"/>
    <col min="5896" max="5896" width="15.6640625" style="2" customWidth="1"/>
    <col min="5897" max="6144" width="8.88671875" style="2"/>
    <col min="6145" max="6145" width="31.6640625" style="2" customWidth="1"/>
    <col min="6146" max="6146" width="7.6640625" style="2" customWidth="1"/>
    <col min="6147" max="6147" width="8" style="2" customWidth="1"/>
    <col min="6148" max="6148" width="8.109375" style="2" customWidth="1"/>
    <col min="6149" max="6149" width="9.44140625" style="2" customWidth="1"/>
    <col min="6150" max="6150" width="7.6640625" style="2" customWidth="1"/>
    <col min="6151" max="6151" width="8.44140625" style="2" customWidth="1"/>
    <col min="6152" max="6152" width="15.6640625" style="2" customWidth="1"/>
    <col min="6153" max="6400" width="8.88671875" style="2"/>
    <col min="6401" max="6401" width="31.6640625" style="2" customWidth="1"/>
    <col min="6402" max="6402" width="7.6640625" style="2" customWidth="1"/>
    <col min="6403" max="6403" width="8" style="2" customWidth="1"/>
    <col min="6404" max="6404" width="8.109375" style="2" customWidth="1"/>
    <col min="6405" max="6405" width="9.44140625" style="2" customWidth="1"/>
    <col min="6406" max="6406" width="7.6640625" style="2" customWidth="1"/>
    <col min="6407" max="6407" width="8.44140625" style="2" customWidth="1"/>
    <col min="6408" max="6408" width="15.6640625" style="2" customWidth="1"/>
    <col min="6409" max="6656" width="8.88671875" style="2"/>
    <col min="6657" max="6657" width="31.6640625" style="2" customWidth="1"/>
    <col min="6658" max="6658" width="7.6640625" style="2" customWidth="1"/>
    <col min="6659" max="6659" width="8" style="2" customWidth="1"/>
    <col min="6660" max="6660" width="8.109375" style="2" customWidth="1"/>
    <col min="6661" max="6661" width="9.44140625" style="2" customWidth="1"/>
    <col min="6662" max="6662" width="7.6640625" style="2" customWidth="1"/>
    <col min="6663" max="6663" width="8.44140625" style="2" customWidth="1"/>
    <col min="6664" max="6664" width="15.6640625" style="2" customWidth="1"/>
    <col min="6665" max="6912" width="8.88671875" style="2"/>
    <col min="6913" max="6913" width="31.6640625" style="2" customWidth="1"/>
    <col min="6914" max="6914" width="7.6640625" style="2" customWidth="1"/>
    <col min="6915" max="6915" width="8" style="2" customWidth="1"/>
    <col min="6916" max="6916" width="8.109375" style="2" customWidth="1"/>
    <col min="6917" max="6917" width="9.44140625" style="2" customWidth="1"/>
    <col min="6918" max="6918" width="7.6640625" style="2" customWidth="1"/>
    <col min="6919" max="6919" width="8.44140625" style="2" customWidth="1"/>
    <col min="6920" max="6920" width="15.6640625" style="2" customWidth="1"/>
    <col min="6921" max="7168" width="8.88671875" style="2"/>
    <col min="7169" max="7169" width="31.6640625" style="2" customWidth="1"/>
    <col min="7170" max="7170" width="7.6640625" style="2" customWidth="1"/>
    <col min="7171" max="7171" width="8" style="2" customWidth="1"/>
    <col min="7172" max="7172" width="8.109375" style="2" customWidth="1"/>
    <col min="7173" max="7173" width="9.44140625" style="2" customWidth="1"/>
    <col min="7174" max="7174" width="7.6640625" style="2" customWidth="1"/>
    <col min="7175" max="7175" width="8.44140625" style="2" customWidth="1"/>
    <col min="7176" max="7176" width="15.6640625" style="2" customWidth="1"/>
    <col min="7177" max="7424" width="8.88671875" style="2"/>
    <col min="7425" max="7425" width="31.6640625" style="2" customWidth="1"/>
    <col min="7426" max="7426" width="7.6640625" style="2" customWidth="1"/>
    <col min="7427" max="7427" width="8" style="2" customWidth="1"/>
    <col min="7428" max="7428" width="8.109375" style="2" customWidth="1"/>
    <col min="7429" max="7429" width="9.44140625" style="2" customWidth="1"/>
    <col min="7430" max="7430" width="7.6640625" style="2" customWidth="1"/>
    <col min="7431" max="7431" width="8.44140625" style="2" customWidth="1"/>
    <col min="7432" max="7432" width="15.6640625" style="2" customWidth="1"/>
    <col min="7433" max="7680" width="8.88671875" style="2"/>
    <col min="7681" max="7681" width="31.6640625" style="2" customWidth="1"/>
    <col min="7682" max="7682" width="7.6640625" style="2" customWidth="1"/>
    <col min="7683" max="7683" width="8" style="2" customWidth="1"/>
    <col min="7684" max="7684" width="8.109375" style="2" customWidth="1"/>
    <col min="7685" max="7685" width="9.44140625" style="2" customWidth="1"/>
    <col min="7686" max="7686" width="7.6640625" style="2" customWidth="1"/>
    <col min="7687" max="7687" width="8.44140625" style="2" customWidth="1"/>
    <col min="7688" max="7688" width="15.6640625" style="2" customWidth="1"/>
    <col min="7689" max="7936" width="8.88671875" style="2"/>
    <col min="7937" max="7937" width="31.6640625" style="2" customWidth="1"/>
    <col min="7938" max="7938" width="7.6640625" style="2" customWidth="1"/>
    <col min="7939" max="7939" width="8" style="2" customWidth="1"/>
    <col min="7940" max="7940" width="8.109375" style="2" customWidth="1"/>
    <col min="7941" max="7941" width="9.44140625" style="2" customWidth="1"/>
    <col min="7942" max="7942" width="7.6640625" style="2" customWidth="1"/>
    <col min="7943" max="7943" width="8.44140625" style="2" customWidth="1"/>
    <col min="7944" max="7944" width="15.6640625" style="2" customWidth="1"/>
    <col min="7945" max="8192" width="8.88671875" style="2"/>
    <col min="8193" max="8193" width="31.6640625" style="2" customWidth="1"/>
    <col min="8194" max="8194" width="7.6640625" style="2" customWidth="1"/>
    <col min="8195" max="8195" width="8" style="2" customWidth="1"/>
    <col min="8196" max="8196" width="8.109375" style="2" customWidth="1"/>
    <col min="8197" max="8197" width="9.44140625" style="2" customWidth="1"/>
    <col min="8198" max="8198" width="7.6640625" style="2" customWidth="1"/>
    <col min="8199" max="8199" width="8.44140625" style="2" customWidth="1"/>
    <col min="8200" max="8200" width="15.6640625" style="2" customWidth="1"/>
    <col min="8201" max="8448" width="8.88671875" style="2"/>
    <col min="8449" max="8449" width="31.6640625" style="2" customWidth="1"/>
    <col min="8450" max="8450" width="7.6640625" style="2" customWidth="1"/>
    <col min="8451" max="8451" width="8" style="2" customWidth="1"/>
    <col min="8452" max="8452" width="8.109375" style="2" customWidth="1"/>
    <col min="8453" max="8453" width="9.44140625" style="2" customWidth="1"/>
    <col min="8454" max="8454" width="7.6640625" style="2" customWidth="1"/>
    <col min="8455" max="8455" width="8.44140625" style="2" customWidth="1"/>
    <col min="8456" max="8456" width="15.6640625" style="2" customWidth="1"/>
    <col min="8457" max="8704" width="8.88671875" style="2"/>
    <col min="8705" max="8705" width="31.6640625" style="2" customWidth="1"/>
    <col min="8706" max="8706" width="7.6640625" style="2" customWidth="1"/>
    <col min="8707" max="8707" width="8" style="2" customWidth="1"/>
    <col min="8708" max="8708" width="8.109375" style="2" customWidth="1"/>
    <col min="8709" max="8709" width="9.44140625" style="2" customWidth="1"/>
    <col min="8710" max="8710" width="7.6640625" style="2" customWidth="1"/>
    <col min="8711" max="8711" width="8.44140625" style="2" customWidth="1"/>
    <col min="8712" max="8712" width="15.6640625" style="2" customWidth="1"/>
    <col min="8713" max="8960" width="8.88671875" style="2"/>
    <col min="8961" max="8961" width="31.6640625" style="2" customWidth="1"/>
    <col min="8962" max="8962" width="7.6640625" style="2" customWidth="1"/>
    <col min="8963" max="8963" width="8" style="2" customWidth="1"/>
    <col min="8964" max="8964" width="8.109375" style="2" customWidth="1"/>
    <col min="8965" max="8965" width="9.44140625" style="2" customWidth="1"/>
    <col min="8966" max="8966" width="7.6640625" style="2" customWidth="1"/>
    <col min="8967" max="8967" width="8.44140625" style="2" customWidth="1"/>
    <col min="8968" max="8968" width="15.6640625" style="2" customWidth="1"/>
    <col min="8969" max="9216" width="8.88671875" style="2"/>
    <col min="9217" max="9217" width="31.6640625" style="2" customWidth="1"/>
    <col min="9218" max="9218" width="7.6640625" style="2" customWidth="1"/>
    <col min="9219" max="9219" width="8" style="2" customWidth="1"/>
    <col min="9220" max="9220" width="8.109375" style="2" customWidth="1"/>
    <col min="9221" max="9221" width="9.44140625" style="2" customWidth="1"/>
    <col min="9222" max="9222" width="7.6640625" style="2" customWidth="1"/>
    <col min="9223" max="9223" width="8.44140625" style="2" customWidth="1"/>
    <col min="9224" max="9224" width="15.6640625" style="2" customWidth="1"/>
    <col min="9225" max="9472" width="8.88671875" style="2"/>
    <col min="9473" max="9473" width="31.6640625" style="2" customWidth="1"/>
    <col min="9474" max="9474" width="7.6640625" style="2" customWidth="1"/>
    <col min="9475" max="9475" width="8" style="2" customWidth="1"/>
    <col min="9476" max="9476" width="8.109375" style="2" customWidth="1"/>
    <col min="9477" max="9477" width="9.44140625" style="2" customWidth="1"/>
    <col min="9478" max="9478" width="7.6640625" style="2" customWidth="1"/>
    <col min="9479" max="9479" width="8.44140625" style="2" customWidth="1"/>
    <col min="9480" max="9480" width="15.6640625" style="2" customWidth="1"/>
    <col min="9481" max="9728" width="8.88671875" style="2"/>
    <col min="9729" max="9729" width="31.6640625" style="2" customWidth="1"/>
    <col min="9730" max="9730" width="7.6640625" style="2" customWidth="1"/>
    <col min="9731" max="9731" width="8" style="2" customWidth="1"/>
    <col min="9732" max="9732" width="8.109375" style="2" customWidth="1"/>
    <col min="9733" max="9733" width="9.44140625" style="2" customWidth="1"/>
    <col min="9734" max="9734" width="7.6640625" style="2" customWidth="1"/>
    <col min="9735" max="9735" width="8.44140625" style="2" customWidth="1"/>
    <col min="9736" max="9736" width="15.6640625" style="2" customWidth="1"/>
    <col min="9737" max="9984" width="8.88671875" style="2"/>
    <col min="9985" max="9985" width="31.6640625" style="2" customWidth="1"/>
    <col min="9986" max="9986" width="7.6640625" style="2" customWidth="1"/>
    <col min="9987" max="9987" width="8" style="2" customWidth="1"/>
    <col min="9988" max="9988" width="8.109375" style="2" customWidth="1"/>
    <col min="9989" max="9989" width="9.44140625" style="2" customWidth="1"/>
    <col min="9990" max="9990" width="7.6640625" style="2" customWidth="1"/>
    <col min="9991" max="9991" width="8.44140625" style="2" customWidth="1"/>
    <col min="9992" max="9992" width="15.6640625" style="2" customWidth="1"/>
    <col min="9993" max="10240" width="8.88671875" style="2"/>
    <col min="10241" max="10241" width="31.6640625" style="2" customWidth="1"/>
    <col min="10242" max="10242" width="7.6640625" style="2" customWidth="1"/>
    <col min="10243" max="10243" width="8" style="2" customWidth="1"/>
    <col min="10244" max="10244" width="8.109375" style="2" customWidth="1"/>
    <col min="10245" max="10245" width="9.44140625" style="2" customWidth="1"/>
    <col min="10246" max="10246" width="7.6640625" style="2" customWidth="1"/>
    <col min="10247" max="10247" width="8.44140625" style="2" customWidth="1"/>
    <col min="10248" max="10248" width="15.6640625" style="2" customWidth="1"/>
    <col min="10249" max="10496" width="8.88671875" style="2"/>
    <col min="10497" max="10497" width="31.6640625" style="2" customWidth="1"/>
    <col min="10498" max="10498" width="7.6640625" style="2" customWidth="1"/>
    <col min="10499" max="10499" width="8" style="2" customWidth="1"/>
    <col min="10500" max="10500" width="8.109375" style="2" customWidth="1"/>
    <col min="10501" max="10501" width="9.44140625" style="2" customWidth="1"/>
    <col min="10502" max="10502" width="7.6640625" style="2" customWidth="1"/>
    <col min="10503" max="10503" width="8.44140625" style="2" customWidth="1"/>
    <col min="10504" max="10504" width="15.6640625" style="2" customWidth="1"/>
    <col min="10505" max="10752" width="8.88671875" style="2"/>
    <col min="10753" max="10753" width="31.6640625" style="2" customWidth="1"/>
    <col min="10754" max="10754" width="7.6640625" style="2" customWidth="1"/>
    <col min="10755" max="10755" width="8" style="2" customWidth="1"/>
    <col min="10756" max="10756" width="8.109375" style="2" customWidth="1"/>
    <col min="10757" max="10757" width="9.44140625" style="2" customWidth="1"/>
    <col min="10758" max="10758" width="7.6640625" style="2" customWidth="1"/>
    <col min="10759" max="10759" width="8.44140625" style="2" customWidth="1"/>
    <col min="10760" max="10760" width="15.6640625" style="2" customWidth="1"/>
    <col min="10761" max="11008" width="8.88671875" style="2"/>
    <col min="11009" max="11009" width="31.6640625" style="2" customWidth="1"/>
    <col min="11010" max="11010" width="7.6640625" style="2" customWidth="1"/>
    <col min="11011" max="11011" width="8" style="2" customWidth="1"/>
    <col min="11012" max="11012" width="8.109375" style="2" customWidth="1"/>
    <col min="11013" max="11013" width="9.44140625" style="2" customWidth="1"/>
    <col min="11014" max="11014" width="7.6640625" style="2" customWidth="1"/>
    <col min="11015" max="11015" width="8.44140625" style="2" customWidth="1"/>
    <col min="11016" max="11016" width="15.6640625" style="2" customWidth="1"/>
    <col min="11017" max="11264" width="8.88671875" style="2"/>
    <col min="11265" max="11265" width="31.6640625" style="2" customWidth="1"/>
    <col min="11266" max="11266" width="7.6640625" style="2" customWidth="1"/>
    <col min="11267" max="11267" width="8" style="2" customWidth="1"/>
    <col min="11268" max="11268" width="8.109375" style="2" customWidth="1"/>
    <col min="11269" max="11269" width="9.44140625" style="2" customWidth="1"/>
    <col min="11270" max="11270" width="7.6640625" style="2" customWidth="1"/>
    <col min="11271" max="11271" width="8.44140625" style="2" customWidth="1"/>
    <col min="11272" max="11272" width="15.6640625" style="2" customWidth="1"/>
    <col min="11273" max="11520" width="8.88671875" style="2"/>
    <col min="11521" max="11521" width="31.6640625" style="2" customWidth="1"/>
    <col min="11522" max="11522" width="7.6640625" style="2" customWidth="1"/>
    <col min="11523" max="11523" width="8" style="2" customWidth="1"/>
    <col min="11524" max="11524" width="8.109375" style="2" customWidth="1"/>
    <col min="11525" max="11525" width="9.44140625" style="2" customWidth="1"/>
    <col min="11526" max="11526" width="7.6640625" style="2" customWidth="1"/>
    <col min="11527" max="11527" width="8.44140625" style="2" customWidth="1"/>
    <col min="11528" max="11528" width="15.6640625" style="2" customWidth="1"/>
    <col min="11529" max="11776" width="8.88671875" style="2"/>
    <col min="11777" max="11777" width="31.6640625" style="2" customWidth="1"/>
    <col min="11778" max="11778" width="7.6640625" style="2" customWidth="1"/>
    <col min="11779" max="11779" width="8" style="2" customWidth="1"/>
    <col min="11780" max="11780" width="8.109375" style="2" customWidth="1"/>
    <col min="11781" max="11781" width="9.44140625" style="2" customWidth="1"/>
    <col min="11782" max="11782" width="7.6640625" style="2" customWidth="1"/>
    <col min="11783" max="11783" width="8.44140625" style="2" customWidth="1"/>
    <col min="11784" max="11784" width="15.6640625" style="2" customWidth="1"/>
    <col min="11785" max="12032" width="8.88671875" style="2"/>
    <col min="12033" max="12033" width="31.6640625" style="2" customWidth="1"/>
    <col min="12034" max="12034" width="7.6640625" style="2" customWidth="1"/>
    <col min="12035" max="12035" width="8" style="2" customWidth="1"/>
    <col min="12036" max="12036" width="8.109375" style="2" customWidth="1"/>
    <col min="12037" max="12037" width="9.44140625" style="2" customWidth="1"/>
    <col min="12038" max="12038" width="7.6640625" style="2" customWidth="1"/>
    <col min="12039" max="12039" width="8.44140625" style="2" customWidth="1"/>
    <col min="12040" max="12040" width="15.6640625" style="2" customWidth="1"/>
    <col min="12041" max="12288" width="8.88671875" style="2"/>
    <col min="12289" max="12289" width="31.6640625" style="2" customWidth="1"/>
    <col min="12290" max="12290" width="7.6640625" style="2" customWidth="1"/>
    <col min="12291" max="12291" width="8" style="2" customWidth="1"/>
    <col min="12292" max="12292" width="8.109375" style="2" customWidth="1"/>
    <col min="12293" max="12293" width="9.44140625" style="2" customWidth="1"/>
    <col min="12294" max="12294" width="7.6640625" style="2" customWidth="1"/>
    <col min="12295" max="12295" width="8.44140625" style="2" customWidth="1"/>
    <col min="12296" max="12296" width="15.6640625" style="2" customWidth="1"/>
    <col min="12297" max="12544" width="8.88671875" style="2"/>
    <col min="12545" max="12545" width="31.6640625" style="2" customWidth="1"/>
    <col min="12546" max="12546" width="7.6640625" style="2" customWidth="1"/>
    <col min="12547" max="12547" width="8" style="2" customWidth="1"/>
    <col min="12548" max="12548" width="8.109375" style="2" customWidth="1"/>
    <col min="12549" max="12549" width="9.44140625" style="2" customWidth="1"/>
    <col min="12550" max="12550" width="7.6640625" style="2" customWidth="1"/>
    <col min="12551" max="12551" width="8.44140625" style="2" customWidth="1"/>
    <col min="12552" max="12552" width="15.6640625" style="2" customWidth="1"/>
    <col min="12553" max="12800" width="8.88671875" style="2"/>
    <col min="12801" max="12801" width="31.6640625" style="2" customWidth="1"/>
    <col min="12802" max="12802" width="7.6640625" style="2" customWidth="1"/>
    <col min="12803" max="12803" width="8" style="2" customWidth="1"/>
    <col min="12804" max="12804" width="8.109375" style="2" customWidth="1"/>
    <col min="12805" max="12805" width="9.44140625" style="2" customWidth="1"/>
    <col min="12806" max="12806" width="7.6640625" style="2" customWidth="1"/>
    <col min="12807" max="12807" width="8.44140625" style="2" customWidth="1"/>
    <col min="12808" max="12808" width="15.6640625" style="2" customWidth="1"/>
    <col min="12809" max="13056" width="8.88671875" style="2"/>
    <col min="13057" max="13057" width="31.6640625" style="2" customWidth="1"/>
    <col min="13058" max="13058" width="7.6640625" style="2" customWidth="1"/>
    <col min="13059" max="13059" width="8" style="2" customWidth="1"/>
    <col min="13060" max="13060" width="8.109375" style="2" customWidth="1"/>
    <col min="13061" max="13061" width="9.44140625" style="2" customWidth="1"/>
    <col min="13062" max="13062" width="7.6640625" style="2" customWidth="1"/>
    <col min="13063" max="13063" width="8.44140625" style="2" customWidth="1"/>
    <col min="13064" max="13064" width="15.6640625" style="2" customWidth="1"/>
    <col min="13065" max="13312" width="8.88671875" style="2"/>
    <col min="13313" max="13313" width="31.6640625" style="2" customWidth="1"/>
    <col min="13314" max="13314" width="7.6640625" style="2" customWidth="1"/>
    <col min="13315" max="13315" width="8" style="2" customWidth="1"/>
    <col min="13316" max="13316" width="8.109375" style="2" customWidth="1"/>
    <col min="13317" max="13317" width="9.44140625" style="2" customWidth="1"/>
    <col min="13318" max="13318" width="7.6640625" style="2" customWidth="1"/>
    <col min="13319" max="13319" width="8.44140625" style="2" customWidth="1"/>
    <col min="13320" max="13320" width="15.6640625" style="2" customWidth="1"/>
    <col min="13321" max="13568" width="8.88671875" style="2"/>
    <col min="13569" max="13569" width="31.6640625" style="2" customWidth="1"/>
    <col min="13570" max="13570" width="7.6640625" style="2" customWidth="1"/>
    <col min="13571" max="13571" width="8" style="2" customWidth="1"/>
    <col min="13572" max="13572" width="8.109375" style="2" customWidth="1"/>
    <col min="13573" max="13573" width="9.44140625" style="2" customWidth="1"/>
    <col min="13574" max="13574" width="7.6640625" style="2" customWidth="1"/>
    <col min="13575" max="13575" width="8.44140625" style="2" customWidth="1"/>
    <col min="13576" max="13576" width="15.6640625" style="2" customWidth="1"/>
    <col min="13577" max="13824" width="8.88671875" style="2"/>
    <col min="13825" max="13825" width="31.6640625" style="2" customWidth="1"/>
    <col min="13826" max="13826" width="7.6640625" style="2" customWidth="1"/>
    <col min="13827" max="13827" width="8" style="2" customWidth="1"/>
    <col min="13828" max="13828" width="8.109375" style="2" customWidth="1"/>
    <col min="13829" max="13829" width="9.44140625" style="2" customWidth="1"/>
    <col min="13830" max="13830" width="7.6640625" style="2" customWidth="1"/>
    <col min="13831" max="13831" width="8.44140625" style="2" customWidth="1"/>
    <col min="13832" max="13832" width="15.6640625" style="2" customWidth="1"/>
    <col min="13833" max="14080" width="8.88671875" style="2"/>
    <col min="14081" max="14081" width="31.6640625" style="2" customWidth="1"/>
    <col min="14082" max="14082" width="7.6640625" style="2" customWidth="1"/>
    <col min="14083" max="14083" width="8" style="2" customWidth="1"/>
    <col min="14084" max="14084" width="8.109375" style="2" customWidth="1"/>
    <col min="14085" max="14085" width="9.44140625" style="2" customWidth="1"/>
    <col min="14086" max="14086" width="7.6640625" style="2" customWidth="1"/>
    <col min="14087" max="14087" width="8.44140625" style="2" customWidth="1"/>
    <col min="14088" max="14088" width="15.6640625" style="2" customWidth="1"/>
    <col min="14089" max="14336" width="8.88671875" style="2"/>
    <col min="14337" max="14337" width="31.6640625" style="2" customWidth="1"/>
    <col min="14338" max="14338" width="7.6640625" style="2" customWidth="1"/>
    <col min="14339" max="14339" width="8" style="2" customWidth="1"/>
    <col min="14340" max="14340" width="8.109375" style="2" customWidth="1"/>
    <col min="14341" max="14341" width="9.44140625" style="2" customWidth="1"/>
    <col min="14342" max="14342" width="7.6640625" style="2" customWidth="1"/>
    <col min="14343" max="14343" width="8.44140625" style="2" customWidth="1"/>
    <col min="14344" max="14344" width="15.6640625" style="2" customWidth="1"/>
    <col min="14345" max="14592" width="8.88671875" style="2"/>
    <col min="14593" max="14593" width="31.6640625" style="2" customWidth="1"/>
    <col min="14594" max="14594" width="7.6640625" style="2" customWidth="1"/>
    <col min="14595" max="14595" width="8" style="2" customWidth="1"/>
    <col min="14596" max="14596" width="8.109375" style="2" customWidth="1"/>
    <col min="14597" max="14597" width="9.44140625" style="2" customWidth="1"/>
    <col min="14598" max="14598" width="7.6640625" style="2" customWidth="1"/>
    <col min="14599" max="14599" width="8.44140625" style="2" customWidth="1"/>
    <col min="14600" max="14600" width="15.6640625" style="2" customWidth="1"/>
    <col min="14601" max="14848" width="8.88671875" style="2"/>
    <col min="14849" max="14849" width="31.6640625" style="2" customWidth="1"/>
    <col min="14850" max="14850" width="7.6640625" style="2" customWidth="1"/>
    <col min="14851" max="14851" width="8" style="2" customWidth="1"/>
    <col min="14852" max="14852" width="8.109375" style="2" customWidth="1"/>
    <col min="14853" max="14853" width="9.44140625" style="2" customWidth="1"/>
    <col min="14854" max="14854" width="7.6640625" style="2" customWidth="1"/>
    <col min="14855" max="14855" width="8.44140625" style="2" customWidth="1"/>
    <col min="14856" max="14856" width="15.6640625" style="2" customWidth="1"/>
    <col min="14857" max="15104" width="8.88671875" style="2"/>
    <col min="15105" max="15105" width="31.6640625" style="2" customWidth="1"/>
    <col min="15106" max="15106" width="7.6640625" style="2" customWidth="1"/>
    <col min="15107" max="15107" width="8" style="2" customWidth="1"/>
    <col min="15108" max="15108" width="8.109375" style="2" customWidth="1"/>
    <col min="15109" max="15109" width="9.44140625" style="2" customWidth="1"/>
    <col min="15110" max="15110" width="7.6640625" style="2" customWidth="1"/>
    <col min="15111" max="15111" width="8.44140625" style="2" customWidth="1"/>
    <col min="15112" max="15112" width="15.6640625" style="2" customWidth="1"/>
    <col min="15113" max="15360" width="8.88671875" style="2"/>
    <col min="15361" max="15361" width="31.6640625" style="2" customWidth="1"/>
    <col min="15362" max="15362" width="7.6640625" style="2" customWidth="1"/>
    <col min="15363" max="15363" width="8" style="2" customWidth="1"/>
    <col min="15364" max="15364" width="8.109375" style="2" customWidth="1"/>
    <col min="15365" max="15365" width="9.44140625" style="2" customWidth="1"/>
    <col min="15366" max="15366" width="7.6640625" style="2" customWidth="1"/>
    <col min="15367" max="15367" width="8.44140625" style="2" customWidth="1"/>
    <col min="15368" max="15368" width="15.6640625" style="2" customWidth="1"/>
    <col min="15369" max="15616" width="8.88671875" style="2"/>
    <col min="15617" max="15617" width="31.6640625" style="2" customWidth="1"/>
    <col min="15618" max="15618" width="7.6640625" style="2" customWidth="1"/>
    <col min="15619" max="15619" width="8" style="2" customWidth="1"/>
    <col min="15620" max="15620" width="8.109375" style="2" customWidth="1"/>
    <col min="15621" max="15621" width="9.44140625" style="2" customWidth="1"/>
    <col min="15622" max="15622" width="7.6640625" style="2" customWidth="1"/>
    <col min="15623" max="15623" width="8.44140625" style="2" customWidth="1"/>
    <col min="15624" max="15624" width="15.6640625" style="2" customWidth="1"/>
    <col min="15625" max="15872" width="8.88671875" style="2"/>
    <col min="15873" max="15873" width="31.6640625" style="2" customWidth="1"/>
    <col min="15874" max="15874" width="7.6640625" style="2" customWidth="1"/>
    <col min="15875" max="15875" width="8" style="2" customWidth="1"/>
    <col min="15876" max="15876" width="8.109375" style="2" customWidth="1"/>
    <col min="15877" max="15877" width="9.44140625" style="2" customWidth="1"/>
    <col min="15878" max="15878" width="7.6640625" style="2" customWidth="1"/>
    <col min="15879" max="15879" width="8.44140625" style="2" customWidth="1"/>
    <col min="15880" max="15880" width="15.6640625" style="2" customWidth="1"/>
    <col min="15881" max="16128" width="8.88671875" style="2"/>
    <col min="16129" max="16129" width="31.6640625" style="2" customWidth="1"/>
    <col min="16130" max="16130" width="7.6640625" style="2" customWidth="1"/>
    <col min="16131" max="16131" width="8" style="2" customWidth="1"/>
    <col min="16132" max="16132" width="8.109375" style="2" customWidth="1"/>
    <col min="16133" max="16133" width="9.44140625" style="2" customWidth="1"/>
    <col min="16134" max="16134" width="7.6640625" style="2" customWidth="1"/>
    <col min="16135" max="16135" width="8.44140625" style="2" customWidth="1"/>
    <col min="16136" max="16136" width="15.6640625" style="2" customWidth="1"/>
    <col min="16137" max="16384" width="8.88671875" style="2"/>
  </cols>
  <sheetData>
    <row r="1" spans="1:8" ht="13.8" x14ac:dyDescent="0.2">
      <c r="A1" s="120" t="s">
        <v>223</v>
      </c>
      <c r="B1" s="120"/>
      <c r="C1" s="120"/>
      <c r="D1" s="120"/>
      <c r="E1" s="120"/>
      <c r="F1" s="120"/>
      <c r="G1" s="120"/>
      <c r="H1" s="120"/>
    </row>
    <row r="2" spans="1:8" x14ac:dyDescent="0.2">
      <c r="A2" s="46" t="s">
        <v>0</v>
      </c>
      <c r="B2" s="47"/>
      <c r="C2" s="47"/>
      <c r="D2" s="47"/>
      <c r="E2" s="47"/>
      <c r="F2" s="47"/>
      <c r="G2" s="47"/>
      <c r="H2" s="48"/>
    </row>
    <row r="3" spans="1:8" x14ac:dyDescent="0.2">
      <c r="A3" s="49" t="s">
        <v>1</v>
      </c>
      <c r="B3" s="50"/>
      <c r="C3" s="50"/>
      <c r="D3" s="50"/>
      <c r="E3" s="50"/>
      <c r="F3" s="50"/>
      <c r="G3" s="50"/>
      <c r="H3" s="51"/>
    </row>
    <row r="4" spans="1:8" x14ac:dyDescent="0.2">
      <c r="A4" s="43" t="s">
        <v>2</v>
      </c>
      <c r="B4" s="49"/>
      <c r="C4" s="50"/>
      <c r="D4" s="50"/>
      <c r="E4" s="50"/>
      <c r="F4" s="51"/>
      <c r="G4" s="43" t="s">
        <v>4</v>
      </c>
      <c r="H4" s="43" t="s">
        <v>5</v>
      </c>
    </row>
    <row r="5" spans="1:8" x14ac:dyDescent="0.2">
      <c r="A5" s="55"/>
      <c r="B5" s="100" t="s">
        <v>6</v>
      </c>
      <c r="C5" s="121" t="s">
        <v>7</v>
      </c>
      <c r="D5" s="121" t="s">
        <v>8</v>
      </c>
      <c r="E5" s="121" t="s">
        <v>9</v>
      </c>
      <c r="F5" s="121" t="s">
        <v>10</v>
      </c>
      <c r="G5" s="55"/>
      <c r="H5" s="55"/>
    </row>
    <row r="6" spans="1:8" x14ac:dyDescent="0.2">
      <c r="A6" s="46" t="s">
        <v>224</v>
      </c>
      <c r="B6" s="47"/>
      <c r="C6" s="47"/>
      <c r="D6" s="47"/>
      <c r="E6" s="47"/>
      <c r="F6" s="47"/>
      <c r="G6" s="47"/>
      <c r="H6" s="48"/>
    </row>
    <row r="7" spans="1:8" ht="13.5" customHeight="1" x14ac:dyDescent="0.2">
      <c r="A7" s="6" t="s">
        <v>27</v>
      </c>
      <c r="B7" s="38">
        <v>200</v>
      </c>
      <c r="C7" s="122">
        <v>1.8</v>
      </c>
      <c r="D7" s="122">
        <v>5.3</v>
      </c>
      <c r="E7" s="122">
        <v>10.9</v>
      </c>
      <c r="F7" s="122">
        <v>100.5</v>
      </c>
      <c r="G7" s="76" t="s">
        <v>28</v>
      </c>
      <c r="H7" s="123" t="s">
        <v>29</v>
      </c>
    </row>
    <row r="8" spans="1:8" s="83" customFormat="1" x14ac:dyDescent="0.2">
      <c r="A8" s="85" t="s">
        <v>219</v>
      </c>
      <c r="B8" s="102">
        <v>100</v>
      </c>
      <c r="C8" s="122">
        <v>7.5</v>
      </c>
      <c r="D8" s="122">
        <v>6.88</v>
      </c>
      <c r="E8" s="122">
        <v>38.880000000000003</v>
      </c>
      <c r="F8" s="122">
        <v>244.8</v>
      </c>
      <c r="G8" s="76" t="s">
        <v>181</v>
      </c>
      <c r="H8" s="123" t="s">
        <v>182</v>
      </c>
    </row>
    <row r="9" spans="1:8" x14ac:dyDescent="0.2">
      <c r="A9" s="6" t="s">
        <v>42</v>
      </c>
      <c r="B9" s="42">
        <v>200</v>
      </c>
      <c r="C9" s="41">
        <v>0.15</v>
      </c>
      <c r="D9" s="41">
        <v>0.06</v>
      </c>
      <c r="E9" s="41">
        <v>20.65</v>
      </c>
      <c r="F9" s="41">
        <v>82.9</v>
      </c>
      <c r="G9" s="76" t="s">
        <v>43</v>
      </c>
      <c r="H9" s="11" t="s">
        <v>44</v>
      </c>
    </row>
    <row r="10" spans="1:8" x14ac:dyDescent="0.2">
      <c r="A10" s="14" t="s">
        <v>45</v>
      </c>
      <c r="B10" s="7">
        <v>20</v>
      </c>
      <c r="C10" s="124">
        <v>1.3</v>
      </c>
      <c r="D10" s="124">
        <v>0.2</v>
      </c>
      <c r="E10" s="124">
        <v>8.6</v>
      </c>
      <c r="F10" s="124">
        <v>43</v>
      </c>
      <c r="G10" s="41">
        <v>11</v>
      </c>
      <c r="H10" s="11" t="s">
        <v>47</v>
      </c>
    </row>
    <row r="11" spans="1:8" x14ac:dyDescent="0.2">
      <c r="A11" s="16" t="s">
        <v>25</v>
      </c>
      <c r="B11" s="4">
        <f>SUM(B7:B10)</f>
        <v>520</v>
      </c>
      <c r="C11" s="31">
        <f>SUM(C7:C10)</f>
        <v>10.750000000000002</v>
      </c>
      <c r="D11" s="31">
        <f>SUM(D7:D10)</f>
        <v>12.44</v>
      </c>
      <c r="E11" s="31">
        <f>SUM(E7:E10)</f>
        <v>79.03</v>
      </c>
      <c r="F11" s="31">
        <f>SUM(F7:F10)</f>
        <v>471.20000000000005</v>
      </c>
      <c r="G11" s="4"/>
      <c r="H11" s="6"/>
    </row>
    <row r="12" spans="1:8" x14ac:dyDescent="0.2">
      <c r="A12" s="46" t="s">
        <v>225</v>
      </c>
      <c r="B12" s="47"/>
      <c r="C12" s="47"/>
      <c r="D12" s="47"/>
      <c r="E12" s="47"/>
      <c r="F12" s="47"/>
      <c r="G12" s="47"/>
      <c r="H12" s="48"/>
    </row>
    <row r="13" spans="1:8" x14ac:dyDescent="0.2">
      <c r="A13" s="6" t="s">
        <v>131</v>
      </c>
      <c r="B13" s="38">
        <v>90</v>
      </c>
      <c r="C13" s="41">
        <v>14.68</v>
      </c>
      <c r="D13" s="41">
        <v>8.58</v>
      </c>
      <c r="E13" s="41">
        <v>11.03</v>
      </c>
      <c r="F13" s="41">
        <v>180.7</v>
      </c>
      <c r="G13" s="66" t="s">
        <v>132</v>
      </c>
      <c r="H13" s="11" t="s">
        <v>133</v>
      </c>
    </row>
    <row r="14" spans="1:8" ht="10.95" customHeight="1" x14ac:dyDescent="0.2">
      <c r="A14" s="11" t="s">
        <v>36</v>
      </c>
      <c r="B14" s="10">
        <v>150</v>
      </c>
      <c r="C14" s="10">
        <v>3.06</v>
      </c>
      <c r="D14" s="10">
        <v>4.8</v>
      </c>
      <c r="E14" s="10">
        <v>20.440000000000001</v>
      </c>
      <c r="F14" s="10">
        <v>137.25</v>
      </c>
      <c r="G14" s="82" t="s">
        <v>37</v>
      </c>
      <c r="H14" s="11" t="s">
        <v>38</v>
      </c>
    </row>
    <row r="15" spans="1:8" s="83" customFormat="1" ht="10.5" customHeight="1" x14ac:dyDescent="0.3">
      <c r="A15" s="11" t="s">
        <v>21</v>
      </c>
      <c r="B15" s="42">
        <v>215</v>
      </c>
      <c r="C15" s="10">
        <v>7.0000000000000007E-2</v>
      </c>
      <c r="D15" s="10">
        <v>0.02</v>
      </c>
      <c r="E15" s="82">
        <v>15</v>
      </c>
      <c r="F15" s="10">
        <v>60</v>
      </c>
      <c r="G15" s="69" t="s">
        <v>22</v>
      </c>
      <c r="H15" s="70" t="s">
        <v>23</v>
      </c>
    </row>
    <row r="16" spans="1:8" x14ac:dyDescent="0.2">
      <c r="A16" s="14" t="s">
        <v>79</v>
      </c>
      <c r="B16" s="38">
        <v>20</v>
      </c>
      <c r="C16" s="7">
        <f>3.2/2</f>
        <v>1.6</v>
      </c>
      <c r="D16" s="7">
        <f>0.4/2</f>
        <v>0.2</v>
      </c>
      <c r="E16" s="7">
        <f>20.4/2</f>
        <v>10.199999999999999</v>
      </c>
      <c r="F16" s="7">
        <v>50</v>
      </c>
      <c r="G16" s="82" t="s">
        <v>46</v>
      </c>
      <c r="H16" s="11" t="s">
        <v>49</v>
      </c>
    </row>
    <row r="17" spans="1:256" x14ac:dyDescent="0.2">
      <c r="A17" s="16" t="s">
        <v>25</v>
      </c>
      <c r="B17" s="4">
        <f>SUM(B13:B16)</f>
        <v>475</v>
      </c>
      <c r="C17" s="31">
        <f>SUM(C13:C16)</f>
        <v>19.41</v>
      </c>
      <c r="D17" s="31">
        <f>SUM(D13:D16)</f>
        <v>13.599999999999998</v>
      </c>
      <c r="E17" s="31">
        <f>SUM(E13:E16)</f>
        <v>56.67</v>
      </c>
      <c r="F17" s="31">
        <f>SUM(F13:F16)</f>
        <v>427.95</v>
      </c>
      <c r="G17" s="4"/>
      <c r="H17" s="6"/>
    </row>
    <row r="18" spans="1:256" x14ac:dyDescent="0.2">
      <c r="A18" s="49" t="s">
        <v>226</v>
      </c>
      <c r="B18" s="75"/>
      <c r="C18" s="75"/>
      <c r="D18" s="75"/>
      <c r="E18" s="75"/>
      <c r="F18" s="75"/>
      <c r="G18" s="50"/>
      <c r="H18" s="51"/>
    </row>
    <row r="19" spans="1:256" ht="13.5" customHeight="1" x14ac:dyDescent="0.2">
      <c r="A19" s="6" t="s">
        <v>27</v>
      </c>
      <c r="B19" s="38">
        <v>200</v>
      </c>
      <c r="C19" s="122">
        <v>1.8</v>
      </c>
      <c r="D19" s="122">
        <v>5.3</v>
      </c>
      <c r="E19" s="122">
        <v>10.9</v>
      </c>
      <c r="F19" s="122">
        <v>100.5</v>
      </c>
      <c r="G19" s="101" t="s">
        <v>28</v>
      </c>
      <c r="H19" s="123" t="s">
        <v>29</v>
      </c>
    </row>
    <row r="20" spans="1:256" ht="13.5" customHeight="1" x14ac:dyDescent="0.2">
      <c r="A20" s="6" t="s">
        <v>131</v>
      </c>
      <c r="B20" s="38">
        <v>90</v>
      </c>
      <c r="C20" s="41">
        <v>14.68</v>
      </c>
      <c r="D20" s="41">
        <v>8.58</v>
      </c>
      <c r="E20" s="41">
        <v>11.03</v>
      </c>
      <c r="F20" s="41">
        <v>180.7</v>
      </c>
      <c r="G20" s="66" t="s">
        <v>132</v>
      </c>
      <c r="H20" s="11" t="s">
        <v>133</v>
      </c>
    </row>
    <row r="21" spans="1:256" ht="14.25" customHeight="1" x14ac:dyDescent="0.2">
      <c r="A21" s="11" t="s">
        <v>36</v>
      </c>
      <c r="B21" s="10">
        <v>150</v>
      </c>
      <c r="C21" s="10">
        <v>3.06</v>
      </c>
      <c r="D21" s="10">
        <v>4.8</v>
      </c>
      <c r="E21" s="10">
        <v>20.440000000000001</v>
      </c>
      <c r="F21" s="10">
        <v>137.25</v>
      </c>
      <c r="G21" s="82" t="s">
        <v>37</v>
      </c>
      <c r="H21" s="11" t="s">
        <v>38</v>
      </c>
    </row>
    <row r="22" spans="1:256" ht="32.25" customHeight="1" x14ac:dyDescent="0.2">
      <c r="A22" s="85" t="s">
        <v>39</v>
      </c>
      <c r="B22" s="102">
        <v>60</v>
      </c>
      <c r="C22" s="122">
        <v>1.41</v>
      </c>
      <c r="D22" s="122">
        <v>0.09</v>
      </c>
      <c r="E22" s="122">
        <v>4.05</v>
      </c>
      <c r="F22" s="122">
        <v>22.5</v>
      </c>
      <c r="G22" s="86" t="s">
        <v>40</v>
      </c>
      <c r="H22" s="125" t="s">
        <v>41</v>
      </c>
    </row>
    <row r="23" spans="1:256" x14ac:dyDescent="0.2">
      <c r="A23" s="6" t="s">
        <v>42</v>
      </c>
      <c r="B23" s="42">
        <v>200</v>
      </c>
      <c r="C23" s="41">
        <v>0.15</v>
      </c>
      <c r="D23" s="41">
        <v>0.06</v>
      </c>
      <c r="E23" s="41">
        <v>20.65</v>
      </c>
      <c r="F23" s="41">
        <v>82.9</v>
      </c>
      <c r="G23" s="76" t="s">
        <v>43</v>
      </c>
      <c r="H23" s="11" t="s">
        <v>44</v>
      </c>
    </row>
    <row r="24" spans="1:256" x14ac:dyDescent="0.2">
      <c r="A24" s="14" t="s">
        <v>45</v>
      </c>
      <c r="B24" s="7">
        <v>20</v>
      </c>
      <c r="C24" s="124">
        <v>1.3</v>
      </c>
      <c r="D24" s="124">
        <v>0.2</v>
      </c>
      <c r="E24" s="124">
        <v>8.6</v>
      </c>
      <c r="F24" s="124">
        <v>43</v>
      </c>
      <c r="G24" s="41">
        <v>11</v>
      </c>
      <c r="H24" s="11" t="s">
        <v>47</v>
      </c>
    </row>
    <row r="25" spans="1:256" x14ac:dyDescent="0.2">
      <c r="A25" s="16" t="s">
        <v>25</v>
      </c>
      <c r="B25" s="4">
        <f>SUM(B19:B24)</f>
        <v>720</v>
      </c>
      <c r="C25" s="126">
        <f>SUM(C19:C24)</f>
        <v>22.4</v>
      </c>
      <c r="D25" s="126">
        <f>SUM(D19:D24)</f>
        <v>19.029999999999998</v>
      </c>
      <c r="E25" s="126">
        <f>SUM(E19:E24)</f>
        <v>75.669999999999987</v>
      </c>
      <c r="F25" s="126">
        <f>SUM(F19:F24)</f>
        <v>566.85</v>
      </c>
      <c r="G25" s="4"/>
      <c r="H25" s="6"/>
    </row>
    <row r="26" spans="1:256" x14ac:dyDescent="0.2">
      <c r="A26" s="46" t="s">
        <v>227</v>
      </c>
      <c r="B26" s="47"/>
      <c r="C26" s="47"/>
      <c r="D26" s="47"/>
      <c r="E26" s="47"/>
      <c r="F26" s="47"/>
      <c r="G26" s="47"/>
      <c r="H26" s="48"/>
    </row>
    <row r="27" spans="1:256" s="83" customFormat="1" x14ac:dyDescent="0.2">
      <c r="A27" s="85" t="s">
        <v>219</v>
      </c>
      <c r="B27" s="102">
        <v>100</v>
      </c>
      <c r="C27" s="122">
        <v>7.5</v>
      </c>
      <c r="D27" s="122">
        <v>6.88</v>
      </c>
      <c r="E27" s="122">
        <v>38.880000000000003</v>
      </c>
      <c r="F27" s="122">
        <v>244.8</v>
      </c>
      <c r="G27" s="86" t="s">
        <v>181</v>
      </c>
      <c r="H27" s="123" t="s">
        <v>182</v>
      </c>
    </row>
    <row r="28" spans="1:256" s="83" customFormat="1" ht="10.5" customHeight="1" x14ac:dyDescent="0.3">
      <c r="A28" s="11" t="s">
        <v>21</v>
      </c>
      <c r="B28" s="42">
        <v>215</v>
      </c>
      <c r="C28" s="10">
        <v>7.0000000000000007E-2</v>
      </c>
      <c r="D28" s="10">
        <v>0.02</v>
      </c>
      <c r="E28" s="82">
        <v>15</v>
      </c>
      <c r="F28" s="10">
        <v>60</v>
      </c>
      <c r="G28" s="69" t="s">
        <v>22</v>
      </c>
      <c r="H28" s="70" t="s">
        <v>23</v>
      </c>
    </row>
    <row r="29" spans="1:256" x14ac:dyDescent="0.2">
      <c r="A29" s="127" t="s">
        <v>25</v>
      </c>
      <c r="B29" s="128">
        <f>SUM(B27:B28)</f>
        <v>315</v>
      </c>
      <c r="C29" s="128">
        <f>SUM(C27:C28)</f>
        <v>7.57</v>
      </c>
      <c r="D29" s="128">
        <f>SUM(D27:D28)</f>
        <v>6.8999999999999995</v>
      </c>
      <c r="E29" s="128">
        <f>SUM(E27:E28)</f>
        <v>53.88</v>
      </c>
      <c r="F29" s="128">
        <f>SUM(F27:F28)</f>
        <v>304.8</v>
      </c>
      <c r="G29" s="129"/>
      <c r="H29" s="130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  <c r="DL29" s="131"/>
      <c r="DM29" s="131"/>
      <c r="DN29" s="131"/>
      <c r="DO29" s="131"/>
      <c r="DP29" s="131"/>
      <c r="DQ29" s="131"/>
      <c r="DR29" s="131"/>
      <c r="DS29" s="131"/>
      <c r="DT29" s="131"/>
      <c r="DU29" s="131"/>
      <c r="DV29" s="131"/>
      <c r="DW29" s="131"/>
      <c r="DX29" s="131"/>
      <c r="DY29" s="131"/>
      <c r="DZ29" s="131"/>
      <c r="EA29" s="131"/>
      <c r="EB29" s="131"/>
      <c r="EC29" s="131"/>
      <c r="ED29" s="131"/>
      <c r="EE29" s="131"/>
      <c r="EF29" s="131"/>
      <c r="EG29" s="131"/>
      <c r="EH29" s="131"/>
      <c r="EI29" s="131"/>
      <c r="EJ29" s="131"/>
      <c r="EK29" s="131"/>
      <c r="EL29" s="131"/>
      <c r="EM29" s="131"/>
      <c r="EN29" s="131"/>
      <c r="EO29" s="131"/>
      <c r="EP29" s="131"/>
      <c r="EQ29" s="131"/>
      <c r="ER29" s="131"/>
      <c r="ES29" s="131"/>
      <c r="ET29" s="131"/>
      <c r="EU29" s="131"/>
      <c r="EV29" s="131"/>
      <c r="EW29" s="131"/>
      <c r="EX29" s="131"/>
      <c r="EY29" s="131"/>
      <c r="EZ29" s="131"/>
      <c r="FA29" s="131"/>
      <c r="FB29" s="131"/>
      <c r="FC29" s="131"/>
      <c r="FD29" s="131"/>
      <c r="FE29" s="131"/>
      <c r="FF29" s="131"/>
      <c r="FG29" s="131"/>
      <c r="FH29" s="131"/>
      <c r="FI29" s="131"/>
      <c r="FJ29" s="131"/>
      <c r="FK29" s="131"/>
      <c r="FL29" s="131"/>
      <c r="FM29" s="131"/>
      <c r="FN29" s="131"/>
      <c r="FO29" s="131"/>
      <c r="FP29" s="131"/>
      <c r="FQ29" s="131"/>
      <c r="FR29" s="131"/>
      <c r="FS29" s="131"/>
      <c r="FT29" s="131"/>
      <c r="FU29" s="131"/>
      <c r="FV29" s="131"/>
      <c r="FW29" s="131"/>
      <c r="FX29" s="131"/>
      <c r="FY29" s="131"/>
      <c r="FZ29" s="131"/>
      <c r="GA29" s="131"/>
      <c r="GB29" s="131"/>
      <c r="GC29" s="131"/>
      <c r="GD29" s="131"/>
      <c r="GE29" s="131"/>
      <c r="GF29" s="131"/>
      <c r="GG29" s="131"/>
      <c r="GH29" s="131"/>
      <c r="GI29" s="131"/>
      <c r="GJ29" s="131"/>
      <c r="GK29" s="131"/>
      <c r="GL29" s="131"/>
      <c r="GM29" s="131"/>
      <c r="GN29" s="131"/>
      <c r="GO29" s="131"/>
      <c r="GP29" s="131"/>
      <c r="GQ29" s="131"/>
      <c r="GR29" s="131"/>
      <c r="GS29" s="131"/>
      <c r="GT29" s="131"/>
      <c r="GU29" s="131"/>
      <c r="GV29" s="131"/>
      <c r="GW29" s="131"/>
      <c r="GX29" s="131"/>
      <c r="GY29" s="131"/>
      <c r="GZ29" s="131"/>
      <c r="HA29" s="131"/>
      <c r="HB29" s="131"/>
      <c r="HC29" s="131"/>
      <c r="HD29" s="131"/>
      <c r="HE29" s="131"/>
      <c r="HF29" s="131"/>
      <c r="HG29" s="131"/>
      <c r="HH29" s="131"/>
      <c r="HI29" s="131"/>
      <c r="HJ29" s="131"/>
      <c r="HK29" s="131"/>
      <c r="HL29" s="131"/>
      <c r="HM29" s="131"/>
      <c r="HN29" s="131"/>
      <c r="HO29" s="131"/>
      <c r="HP29" s="131"/>
      <c r="HQ29" s="131"/>
      <c r="HR29" s="131"/>
      <c r="HS29" s="131"/>
      <c r="HT29" s="131"/>
      <c r="HU29" s="131"/>
      <c r="HV29" s="131"/>
      <c r="HW29" s="131"/>
      <c r="HX29" s="131"/>
      <c r="HY29" s="131"/>
      <c r="HZ29" s="131"/>
      <c r="IA29" s="131"/>
      <c r="IB29" s="131"/>
      <c r="IC29" s="131"/>
      <c r="ID29" s="131"/>
      <c r="IE29" s="131"/>
      <c r="IF29" s="131"/>
      <c r="IG29" s="131"/>
      <c r="IH29" s="131"/>
      <c r="II29" s="131"/>
      <c r="IJ29" s="131"/>
      <c r="IK29" s="131"/>
      <c r="IL29" s="131"/>
      <c r="IM29" s="131"/>
      <c r="IN29" s="131"/>
      <c r="IO29" s="131"/>
      <c r="IP29" s="131"/>
      <c r="IQ29" s="131"/>
      <c r="IR29" s="131"/>
      <c r="IS29" s="131"/>
      <c r="IT29" s="131"/>
      <c r="IU29" s="131"/>
      <c r="IV29" s="131"/>
    </row>
    <row r="30" spans="1:256" x14ac:dyDescent="0.2">
      <c r="A30" s="79" t="s">
        <v>50</v>
      </c>
      <c r="B30" s="50"/>
      <c r="C30" s="50"/>
      <c r="D30" s="50"/>
      <c r="E30" s="50"/>
      <c r="F30" s="50"/>
      <c r="G30" s="75"/>
      <c r="H30" s="80"/>
    </row>
    <row r="31" spans="1:256" x14ac:dyDescent="0.2">
      <c r="A31" s="43" t="s">
        <v>2</v>
      </c>
      <c r="B31" s="49"/>
      <c r="C31" s="50"/>
      <c r="D31" s="50"/>
      <c r="E31" s="50"/>
      <c r="F31" s="50"/>
      <c r="G31" s="43" t="s">
        <v>4</v>
      </c>
      <c r="H31" s="43" t="s">
        <v>5</v>
      </c>
    </row>
    <row r="32" spans="1:256" x14ac:dyDescent="0.2">
      <c r="A32" s="55"/>
      <c r="B32" s="100" t="s">
        <v>6</v>
      </c>
      <c r="C32" s="121" t="s">
        <v>7</v>
      </c>
      <c r="D32" s="121" t="s">
        <v>8</v>
      </c>
      <c r="E32" s="121" t="s">
        <v>9</v>
      </c>
      <c r="F32" s="121" t="s">
        <v>10</v>
      </c>
      <c r="G32" s="55"/>
      <c r="H32" s="55"/>
      <c r="M32" s="2" t="s">
        <v>212</v>
      </c>
    </row>
    <row r="33" spans="1:8" x14ac:dyDescent="0.2">
      <c r="A33" s="46" t="s">
        <v>224</v>
      </c>
      <c r="B33" s="47"/>
      <c r="C33" s="47"/>
      <c r="D33" s="47"/>
      <c r="E33" s="47"/>
      <c r="F33" s="47"/>
      <c r="G33" s="47"/>
      <c r="H33" s="48"/>
    </row>
    <row r="34" spans="1:8" s="33" customFormat="1" ht="12.75" customHeight="1" x14ac:dyDescent="0.3">
      <c r="A34" s="132" t="s">
        <v>60</v>
      </c>
      <c r="B34" s="133">
        <v>200</v>
      </c>
      <c r="C34" s="115">
        <v>4.4000000000000004</v>
      </c>
      <c r="D34" s="115">
        <v>4.2</v>
      </c>
      <c r="E34" s="134">
        <v>13.2</v>
      </c>
      <c r="F34" s="115">
        <v>118.6</v>
      </c>
      <c r="G34" s="116" t="s">
        <v>61</v>
      </c>
      <c r="H34" s="132" t="s">
        <v>213</v>
      </c>
    </row>
    <row r="35" spans="1:8" s="83" customFormat="1" x14ac:dyDescent="0.3">
      <c r="A35" s="6" t="s">
        <v>185</v>
      </c>
      <c r="B35" s="135">
        <v>80</v>
      </c>
      <c r="C35" s="122">
        <f>9.42*0.8</f>
        <v>7.5360000000000005</v>
      </c>
      <c r="D35" s="122">
        <f>14.84*0.8</f>
        <v>11.872</v>
      </c>
      <c r="E35" s="122">
        <f>51.16*0.8</f>
        <v>40.927999999999997</v>
      </c>
      <c r="F35" s="122">
        <f>376*0.8</f>
        <v>300.8</v>
      </c>
      <c r="G35" s="66" t="s">
        <v>186</v>
      </c>
      <c r="H35" s="11" t="s">
        <v>187</v>
      </c>
    </row>
    <row r="36" spans="1:8" x14ac:dyDescent="0.2">
      <c r="A36" s="6" t="s">
        <v>69</v>
      </c>
      <c r="B36" s="26">
        <v>200</v>
      </c>
      <c r="C36" s="7">
        <v>0.76</v>
      </c>
      <c r="D36" s="7">
        <v>0.04</v>
      </c>
      <c r="E36" s="7">
        <v>20.22</v>
      </c>
      <c r="F36" s="7">
        <v>85.51</v>
      </c>
      <c r="G36" s="76" t="s">
        <v>70</v>
      </c>
      <c r="H36" s="11" t="s">
        <v>71</v>
      </c>
    </row>
    <row r="37" spans="1:8" x14ac:dyDescent="0.2">
      <c r="A37" s="14" t="s">
        <v>45</v>
      </c>
      <c r="B37" s="7">
        <v>20</v>
      </c>
      <c r="C37" s="124">
        <v>1.3</v>
      </c>
      <c r="D37" s="124">
        <v>0.2</v>
      </c>
      <c r="E37" s="124">
        <v>8.6</v>
      </c>
      <c r="F37" s="124">
        <v>43</v>
      </c>
      <c r="G37" s="41">
        <v>11</v>
      </c>
      <c r="H37" s="11" t="s">
        <v>47</v>
      </c>
    </row>
    <row r="38" spans="1:8" x14ac:dyDescent="0.2">
      <c r="A38" s="16" t="s">
        <v>25</v>
      </c>
      <c r="B38" s="4">
        <f>SUM(B34:B37)</f>
        <v>500</v>
      </c>
      <c r="C38" s="31">
        <f>SUM(C34:C37)</f>
        <v>13.996</v>
      </c>
      <c r="D38" s="31">
        <f>SUM(D34:D37)</f>
        <v>16.311999999999998</v>
      </c>
      <c r="E38" s="31">
        <f>SUM(E34:E37)</f>
        <v>82.947999999999993</v>
      </c>
      <c r="F38" s="31">
        <f>SUM(F34:F37)</f>
        <v>547.91</v>
      </c>
      <c r="G38" s="4"/>
      <c r="H38" s="6"/>
    </row>
    <row r="39" spans="1:8" x14ac:dyDescent="0.2">
      <c r="A39" s="46" t="s">
        <v>225</v>
      </c>
      <c r="B39" s="47"/>
      <c r="C39" s="47"/>
      <c r="D39" s="47"/>
      <c r="E39" s="47"/>
      <c r="F39" s="47"/>
      <c r="G39" s="47"/>
      <c r="H39" s="48"/>
    </row>
    <row r="40" spans="1:8" x14ac:dyDescent="0.2">
      <c r="A40" s="14" t="s">
        <v>63</v>
      </c>
      <c r="B40" s="38">
        <v>90</v>
      </c>
      <c r="C40" s="41">
        <v>11.52</v>
      </c>
      <c r="D40" s="41">
        <v>13</v>
      </c>
      <c r="E40" s="41">
        <v>4.05</v>
      </c>
      <c r="F40" s="41">
        <v>189.6</v>
      </c>
      <c r="G40" s="66" t="s">
        <v>64</v>
      </c>
      <c r="H40" s="6" t="s">
        <v>65</v>
      </c>
    </row>
    <row r="41" spans="1:8" x14ac:dyDescent="0.2">
      <c r="A41" s="6" t="s">
        <v>66</v>
      </c>
      <c r="B41" s="10">
        <v>150</v>
      </c>
      <c r="C41" s="10">
        <v>5.52</v>
      </c>
      <c r="D41" s="10">
        <v>4.51</v>
      </c>
      <c r="E41" s="10">
        <v>26.45</v>
      </c>
      <c r="F41" s="10">
        <v>168.45</v>
      </c>
      <c r="G41" s="66" t="s">
        <v>67</v>
      </c>
      <c r="H41" s="6" t="s">
        <v>68</v>
      </c>
    </row>
    <row r="42" spans="1:8" s="83" customFormat="1" ht="11.25" customHeight="1" x14ac:dyDescent="0.3">
      <c r="A42" s="11" t="s">
        <v>21</v>
      </c>
      <c r="B42" s="42">
        <v>215</v>
      </c>
      <c r="C42" s="10">
        <v>7.0000000000000007E-2</v>
      </c>
      <c r="D42" s="10">
        <v>0.02</v>
      </c>
      <c r="E42" s="82">
        <v>15</v>
      </c>
      <c r="F42" s="10">
        <v>60</v>
      </c>
      <c r="G42" s="69" t="s">
        <v>22</v>
      </c>
      <c r="H42" s="70" t="s">
        <v>23</v>
      </c>
    </row>
    <row r="43" spans="1:8" x14ac:dyDescent="0.2">
      <c r="A43" s="14" t="s">
        <v>79</v>
      </c>
      <c r="B43" s="38">
        <v>20</v>
      </c>
      <c r="C43" s="7">
        <f>3.2/2</f>
        <v>1.6</v>
      </c>
      <c r="D43" s="7">
        <f>0.4/2</f>
        <v>0.2</v>
      </c>
      <c r="E43" s="7">
        <f>20.4/2</f>
        <v>10.199999999999999</v>
      </c>
      <c r="F43" s="7">
        <v>50</v>
      </c>
      <c r="G43" s="82" t="s">
        <v>46</v>
      </c>
      <c r="H43" s="11" t="s">
        <v>49</v>
      </c>
    </row>
    <row r="44" spans="1:8" x14ac:dyDescent="0.2">
      <c r="A44" s="16" t="s">
        <v>25</v>
      </c>
      <c r="B44" s="4">
        <f>SUM(B40:B43)</f>
        <v>475</v>
      </c>
      <c r="C44" s="31">
        <f>SUM(C40:C43)</f>
        <v>18.71</v>
      </c>
      <c r="D44" s="31">
        <f>SUM(D40:D43)</f>
        <v>17.729999999999997</v>
      </c>
      <c r="E44" s="31">
        <f>SUM(E40:E43)</f>
        <v>55.7</v>
      </c>
      <c r="F44" s="31">
        <f>SUM(F40:F43)</f>
        <v>468.04999999999995</v>
      </c>
      <c r="G44" s="4"/>
      <c r="H44" s="6"/>
    </row>
    <row r="45" spans="1:8" x14ac:dyDescent="0.2">
      <c r="A45" s="49" t="s">
        <v>226</v>
      </c>
      <c r="B45" s="75"/>
      <c r="C45" s="75"/>
      <c r="D45" s="75"/>
      <c r="E45" s="75"/>
      <c r="F45" s="75"/>
      <c r="G45" s="50"/>
      <c r="H45" s="51"/>
    </row>
    <row r="46" spans="1:8" s="33" customFormat="1" ht="12.75" customHeight="1" x14ac:dyDescent="0.3">
      <c r="A46" s="132" t="s">
        <v>60</v>
      </c>
      <c r="B46" s="133">
        <v>200</v>
      </c>
      <c r="C46" s="115">
        <v>4.4000000000000004</v>
      </c>
      <c r="D46" s="115">
        <v>4.2</v>
      </c>
      <c r="E46" s="134">
        <v>13.2</v>
      </c>
      <c r="F46" s="115">
        <v>118.6</v>
      </c>
      <c r="G46" s="116" t="s">
        <v>61</v>
      </c>
      <c r="H46" s="132" t="s">
        <v>213</v>
      </c>
    </row>
    <row r="47" spans="1:8" x14ac:dyDescent="0.2">
      <c r="A47" s="14" t="s">
        <v>63</v>
      </c>
      <c r="B47" s="38">
        <v>90</v>
      </c>
      <c r="C47" s="41">
        <v>11.52</v>
      </c>
      <c r="D47" s="41">
        <v>13</v>
      </c>
      <c r="E47" s="41">
        <v>4.05</v>
      </c>
      <c r="F47" s="41">
        <v>189.6</v>
      </c>
      <c r="G47" s="66" t="s">
        <v>64</v>
      </c>
      <c r="H47" s="6" t="s">
        <v>65</v>
      </c>
    </row>
    <row r="48" spans="1:8" x14ac:dyDescent="0.2">
      <c r="A48" s="6" t="s">
        <v>66</v>
      </c>
      <c r="B48" s="107">
        <v>150</v>
      </c>
      <c r="C48" s="10">
        <v>5.52</v>
      </c>
      <c r="D48" s="10">
        <v>4.51</v>
      </c>
      <c r="E48" s="10">
        <v>26.45</v>
      </c>
      <c r="F48" s="10">
        <v>168.45</v>
      </c>
      <c r="G48" s="66" t="s">
        <v>67</v>
      </c>
      <c r="H48" s="6" t="s">
        <v>68</v>
      </c>
    </row>
    <row r="49" spans="1:256" x14ac:dyDescent="0.2">
      <c r="A49" s="6" t="s">
        <v>54</v>
      </c>
      <c r="B49" s="38">
        <v>100</v>
      </c>
      <c r="C49" s="41">
        <v>0.4</v>
      </c>
      <c r="D49" s="41">
        <v>0.4</v>
      </c>
      <c r="E49" s="41">
        <f>19.6/2</f>
        <v>9.8000000000000007</v>
      </c>
      <c r="F49" s="41">
        <f>94/2</f>
        <v>47</v>
      </c>
      <c r="G49" s="66" t="s">
        <v>55</v>
      </c>
      <c r="H49" s="6" t="s">
        <v>56</v>
      </c>
    </row>
    <row r="50" spans="1:256" x14ac:dyDescent="0.2">
      <c r="A50" s="6" t="s">
        <v>69</v>
      </c>
      <c r="B50" s="26">
        <v>200</v>
      </c>
      <c r="C50" s="7">
        <v>0.76</v>
      </c>
      <c r="D50" s="7">
        <v>0.04</v>
      </c>
      <c r="E50" s="7">
        <v>20.22</v>
      </c>
      <c r="F50" s="7">
        <v>85.51</v>
      </c>
      <c r="G50" s="76" t="s">
        <v>70</v>
      </c>
      <c r="H50" s="11" t="s">
        <v>71</v>
      </c>
    </row>
    <row r="51" spans="1:256" x14ac:dyDescent="0.2">
      <c r="A51" s="14" t="s">
        <v>45</v>
      </c>
      <c r="B51" s="7">
        <v>20</v>
      </c>
      <c r="C51" s="124">
        <v>1.3</v>
      </c>
      <c r="D51" s="124">
        <v>0.2</v>
      </c>
      <c r="E51" s="124">
        <v>8.6</v>
      </c>
      <c r="F51" s="124">
        <v>43</v>
      </c>
      <c r="G51" s="41">
        <v>11</v>
      </c>
      <c r="H51" s="11" t="s">
        <v>47</v>
      </c>
    </row>
    <row r="52" spans="1:256" x14ac:dyDescent="0.2">
      <c r="A52" s="16" t="s">
        <v>25</v>
      </c>
      <c r="B52" s="4">
        <f>SUM(B46:B51)</f>
        <v>760</v>
      </c>
      <c r="C52" s="126">
        <f>SUM(C46:C51)</f>
        <v>23.9</v>
      </c>
      <c r="D52" s="126">
        <f>SUM(D46:D51)</f>
        <v>22.349999999999998</v>
      </c>
      <c r="E52" s="126">
        <f>SUM(E46:E51)</f>
        <v>82.32</v>
      </c>
      <c r="F52" s="126">
        <f>SUM(F46:F51)</f>
        <v>652.16</v>
      </c>
      <c r="G52" s="4"/>
      <c r="H52" s="6"/>
    </row>
    <row r="53" spans="1:256" x14ac:dyDescent="0.2">
      <c r="A53" s="46" t="s">
        <v>227</v>
      </c>
      <c r="B53" s="47"/>
      <c r="C53" s="103"/>
      <c r="D53" s="103"/>
      <c r="E53" s="103"/>
      <c r="F53" s="103"/>
      <c r="G53" s="47"/>
      <c r="H53" s="48"/>
    </row>
    <row r="54" spans="1:256" s="83" customFormat="1" x14ac:dyDescent="0.3">
      <c r="A54" s="6" t="s">
        <v>185</v>
      </c>
      <c r="B54" s="135">
        <v>100</v>
      </c>
      <c r="C54" s="122">
        <v>9.42</v>
      </c>
      <c r="D54" s="122">
        <v>14.84</v>
      </c>
      <c r="E54" s="122">
        <v>51.16</v>
      </c>
      <c r="F54" s="122">
        <v>376</v>
      </c>
      <c r="G54" s="66" t="s">
        <v>186</v>
      </c>
      <c r="H54" s="11" t="s">
        <v>187</v>
      </c>
    </row>
    <row r="55" spans="1:256" s="83" customFormat="1" ht="10.5" customHeight="1" x14ac:dyDescent="0.3">
      <c r="A55" s="11" t="s">
        <v>21</v>
      </c>
      <c r="B55" s="42">
        <v>215</v>
      </c>
      <c r="C55" s="10">
        <v>7.0000000000000007E-2</v>
      </c>
      <c r="D55" s="10">
        <v>0.02</v>
      </c>
      <c r="E55" s="82">
        <v>15</v>
      </c>
      <c r="F55" s="10">
        <v>60</v>
      </c>
      <c r="G55" s="69" t="s">
        <v>22</v>
      </c>
      <c r="H55" s="70" t="s">
        <v>23</v>
      </c>
    </row>
    <row r="56" spans="1:256" x14ac:dyDescent="0.2">
      <c r="A56" s="127" t="s">
        <v>25</v>
      </c>
      <c r="B56" s="128">
        <f>SUM(B54:B55)</f>
        <v>315</v>
      </c>
      <c r="C56" s="128">
        <f>SUM(C54:C55)</f>
        <v>9.49</v>
      </c>
      <c r="D56" s="128">
        <f>SUM(D54:D55)</f>
        <v>14.86</v>
      </c>
      <c r="E56" s="128">
        <f>SUM(E54:E55)</f>
        <v>66.16</v>
      </c>
      <c r="F56" s="128">
        <f>SUM(F54:F55)</f>
        <v>436</v>
      </c>
      <c r="G56" s="129"/>
      <c r="H56" s="130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  <c r="CC56" s="131"/>
      <c r="CD56" s="131"/>
      <c r="CE56" s="131"/>
      <c r="CF56" s="131"/>
      <c r="CG56" s="131"/>
      <c r="CH56" s="131"/>
      <c r="CI56" s="131"/>
      <c r="CJ56" s="131"/>
      <c r="CK56" s="131"/>
      <c r="CL56" s="131"/>
      <c r="CM56" s="131"/>
      <c r="CN56" s="131"/>
      <c r="CO56" s="131"/>
      <c r="CP56" s="131"/>
      <c r="CQ56" s="131"/>
      <c r="CR56" s="131"/>
      <c r="CS56" s="131"/>
      <c r="CT56" s="131"/>
      <c r="CU56" s="131"/>
      <c r="CV56" s="131"/>
      <c r="CW56" s="131"/>
      <c r="CX56" s="131"/>
      <c r="CY56" s="131"/>
      <c r="CZ56" s="131"/>
      <c r="DA56" s="131"/>
      <c r="DB56" s="131"/>
      <c r="DC56" s="131"/>
      <c r="DD56" s="131"/>
      <c r="DE56" s="131"/>
      <c r="DF56" s="131"/>
      <c r="DG56" s="131"/>
      <c r="DH56" s="131"/>
      <c r="DI56" s="131"/>
      <c r="DJ56" s="131"/>
      <c r="DK56" s="131"/>
      <c r="DL56" s="131"/>
      <c r="DM56" s="131"/>
      <c r="DN56" s="131"/>
      <c r="DO56" s="131"/>
      <c r="DP56" s="131"/>
      <c r="DQ56" s="131"/>
      <c r="DR56" s="131"/>
      <c r="DS56" s="131"/>
      <c r="DT56" s="131"/>
      <c r="DU56" s="131"/>
      <c r="DV56" s="131"/>
      <c r="DW56" s="131"/>
      <c r="DX56" s="131"/>
      <c r="DY56" s="131"/>
      <c r="DZ56" s="131"/>
      <c r="EA56" s="131"/>
      <c r="EB56" s="131"/>
      <c r="EC56" s="131"/>
      <c r="ED56" s="131"/>
      <c r="EE56" s="131"/>
      <c r="EF56" s="131"/>
      <c r="EG56" s="131"/>
      <c r="EH56" s="131"/>
      <c r="EI56" s="131"/>
      <c r="EJ56" s="131"/>
      <c r="EK56" s="131"/>
      <c r="EL56" s="131"/>
      <c r="EM56" s="131"/>
      <c r="EN56" s="131"/>
      <c r="EO56" s="131"/>
      <c r="EP56" s="131"/>
      <c r="EQ56" s="131"/>
      <c r="ER56" s="131"/>
      <c r="ES56" s="131"/>
      <c r="ET56" s="131"/>
      <c r="EU56" s="131"/>
      <c r="EV56" s="131"/>
      <c r="EW56" s="131"/>
      <c r="EX56" s="131"/>
      <c r="EY56" s="131"/>
      <c r="EZ56" s="131"/>
      <c r="FA56" s="131"/>
      <c r="FB56" s="131"/>
      <c r="FC56" s="131"/>
      <c r="FD56" s="131"/>
      <c r="FE56" s="131"/>
      <c r="FF56" s="131"/>
      <c r="FG56" s="131"/>
      <c r="FH56" s="131"/>
      <c r="FI56" s="131"/>
      <c r="FJ56" s="131"/>
      <c r="FK56" s="131"/>
      <c r="FL56" s="131"/>
      <c r="FM56" s="131"/>
      <c r="FN56" s="131"/>
      <c r="FO56" s="131"/>
      <c r="FP56" s="131"/>
      <c r="FQ56" s="131"/>
      <c r="FR56" s="131"/>
      <c r="FS56" s="131"/>
      <c r="FT56" s="131"/>
      <c r="FU56" s="131"/>
      <c r="FV56" s="131"/>
      <c r="FW56" s="131"/>
      <c r="FX56" s="131"/>
      <c r="FY56" s="131"/>
      <c r="FZ56" s="131"/>
      <c r="GA56" s="131"/>
      <c r="GB56" s="131"/>
      <c r="GC56" s="131"/>
      <c r="GD56" s="131"/>
      <c r="GE56" s="131"/>
      <c r="GF56" s="131"/>
      <c r="GG56" s="131"/>
      <c r="GH56" s="131"/>
      <c r="GI56" s="131"/>
      <c r="GJ56" s="131"/>
      <c r="GK56" s="131"/>
      <c r="GL56" s="131"/>
      <c r="GM56" s="131"/>
      <c r="GN56" s="131"/>
      <c r="GO56" s="131"/>
      <c r="GP56" s="131"/>
      <c r="GQ56" s="131"/>
      <c r="GR56" s="131"/>
      <c r="GS56" s="131"/>
      <c r="GT56" s="131"/>
      <c r="GU56" s="131"/>
      <c r="GV56" s="131"/>
      <c r="GW56" s="131"/>
      <c r="GX56" s="131"/>
      <c r="GY56" s="131"/>
      <c r="GZ56" s="131"/>
      <c r="HA56" s="131"/>
      <c r="HB56" s="131"/>
      <c r="HC56" s="131"/>
      <c r="HD56" s="131"/>
      <c r="HE56" s="131"/>
      <c r="HF56" s="131"/>
      <c r="HG56" s="131"/>
      <c r="HH56" s="131"/>
      <c r="HI56" s="131"/>
      <c r="HJ56" s="131"/>
      <c r="HK56" s="131"/>
      <c r="HL56" s="131"/>
      <c r="HM56" s="131"/>
      <c r="HN56" s="131"/>
      <c r="HO56" s="131"/>
      <c r="HP56" s="131"/>
      <c r="HQ56" s="131"/>
      <c r="HR56" s="131"/>
      <c r="HS56" s="131"/>
      <c r="HT56" s="131"/>
      <c r="HU56" s="131"/>
      <c r="HV56" s="131"/>
      <c r="HW56" s="131"/>
      <c r="HX56" s="131"/>
      <c r="HY56" s="131"/>
      <c r="HZ56" s="131"/>
      <c r="IA56" s="131"/>
      <c r="IB56" s="131"/>
      <c r="IC56" s="131"/>
      <c r="ID56" s="131"/>
      <c r="IE56" s="131"/>
      <c r="IF56" s="131"/>
      <c r="IG56" s="131"/>
      <c r="IH56" s="131"/>
      <c r="II56" s="131"/>
      <c r="IJ56" s="131"/>
      <c r="IK56" s="131"/>
      <c r="IL56" s="131"/>
      <c r="IM56" s="131"/>
      <c r="IN56" s="131"/>
      <c r="IO56" s="131"/>
      <c r="IP56" s="131"/>
      <c r="IQ56" s="131"/>
      <c r="IR56" s="131"/>
      <c r="IS56" s="131"/>
      <c r="IT56" s="131"/>
      <c r="IU56" s="131"/>
      <c r="IV56" s="131"/>
    </row>
    <row r="57" spans="1:256" x14ac:dyDescent="0.2">
      <c r="A57" s="49" t="s">
        <v>72</v>
      </c>
      <c r="B57" s="50"/>
      <c r="C57" s="50"/>
      <c r="D57" s="50"/>
      <c r="E57" s="50"/>
      <c r="F57" s="50"/>
      <c r="G57" s="50"/>
      <c r="H57" s="51"/>
    </row>
    <row r="58" spans="1:256" x14ac:dyDescent="0.2">
      <c r="A58" s="43" t="s">
        <v>2</v>
      </c>
      <c r="B58" s="49"/>
      <c r="C58" s="50"/>
      <c r="D58" s="50"/>
      <c r="E58" s="50"/>
      <c r="F58" s="50"/>
      <c r="G58" s="43" t="s">
        <v>4</v>
      </c>
      <c r="H58" s="43" t="s">
        <v>5</v>
      </c>
    </row>
    <row r="59" spans="1:256" x14ac:dyDescent="0.2">
      <c r="A59" s="55"/>
      <c r="B59" s="100" t="s">
        <v>6</v>
      </c>
      <c r="C59" s="121" t="s">
        <v>7</v>
      </c>
      <c r="D59" s="121" t="s">
        <v>8</v>
      </c>
      <c r="E59" s="121" t="s">
        <v>9</v>
      </c>
      <c r="F59" s="121" t="s">
        <v>10</v>
      </c>
      <c r="G59" s="55"/>
      <c r="H59" s="55"/>
    </row>
    <row r="60" spans="1:256" x14ac:dyDescent="0.2">
      <c r="A60" s="46" t="s">
        <v>224</v>
      </c>
      <c r="B60" s="47"/>
      <c r="C60" s="47"/>
      <c r="D60" s="47"/>
      <c r="E60" s="47"/>
      <c r="F60" s="47"/>
      <c r="G60" s="47"/>
      <c r="H60" s="48"/>
    </row>
    <row r="61" spans="1:256" ht="12.75" customHeight="1" x14ac:dyDescent="0.2">
      <c r="A61" s="6" t="s">
        <v>80</v>
      </c>
      <c r="B61" s="105">
        <v>200</v>
      </c>
      <c r="C61" s="136">
        <v>1.38</v>
      </c>
      <c r="D61" s="136">
        <v>5.2</v>
      </c>
      <c r="E61" s="136">
        <v>8.92</v>
      </c>
      <c r="F61" s="136">
        <v>88.2</v>
      </c>
      <c r="G61" s="101" t="s">
        <v>81</v>
      </c>
      <c r="H61" s="108" t="s">
        <v>82</v>
      </c>
    </row>
    <row r="62" spans="1:256" x14ac:dyDescent="0.2">
      <c r="A62" s="137" t="s">
        <v>189</v>
      </c>
      <c r="B62" s="133">
        <v>100</v>
      </c>
      <c r="C62" s="122">
        <v>8.64</v>
      </c>
      <c r="D62" s="122">
        <v>9.85</v>
      </c>
      <c r="E62" s="122">
        <v>45.53</v>
      </c>
      <c r="F62" s="122">
        <v>292.98</v>
      </c>
      <c r="G62" s="138" t="s">
        <v>190</v>
      </c>
      <c r="H62" s="132" t="s">
        <v>191</v>
      </c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  <c r="IU62" s="33"/>
      <c r="IV62" s="33"/>
    </row>
    <row r="63" spans="1:256" x14ac:dyDescent="0.2">
      <c r="A63" s="6" t="s">
        <v>89</v>
      </c>
      <c r="B63" s="10">
        <v>200</v>
      </c>
      <c r="C63" s="42">
        <v>0</v>
      </c>
      <c r="D63" s="42">
        <v>0</v>
      </c>
      <c r="E63" s="42">
        <v>19.97</v>
      </c>
      <c r="F63" s="42">
        <v>76</v>
      </c>
      <c r="G63" s="82" t="s">
        <v>90</v>
      </c>
      <c r="H63" s="11" t="s">
        <v>91</v>
      </c>
    </row>
    <row r="64" spans="1:256" x14ac:dyDescent="0.2">
      <c r="A64" s="14" t="s">
        <v>45</v>
      </c>
      <c r="B64" s="7">
        <v>20</v>
      </c>
      <c r="C64" s="124">
        <v>1.3</v>
      </c>
      <c r="D64" s="124">
        <v>0.2</v>
      </c>
      <c r="E64" s="124">
        <v>8.6</v>
      </c>
      <c r="F64" s="124">
        <v>43</v>
      </c>
      <c r="G64" s="41">
        <v>11</v>
      </c>
      <c r="H64" s="11" t="s">
        <v>47</v>
      </c>
    </row>
    <row r="65" spans="1:8" x14ac:dyDescent="0.2">
      <c r="A65" s="16" t="s">
        <v>25</v>
      </c>
      <c r="B65" s="4">
        <f>SUM(B61:B64)</f>
        <v>520</v>
      </c>
      <c r="C65" s="31">
        <f>SUM(C61:C64)</f>
        <v>11.32</v>
      </c>
      <c r="D65" s="31">
        <f>SUM(D61:D64)</f>
        <v>15.25</v>
      </c>
      <c r="E65" s="31">
        <f>SUM(E61:E64)</f>
        <v>83.02</v>
      </c>
      <c r="F65" s="31">
        <f>SUM(F61:F64)</f>
        <v>500.18</v>
      </c>
      <c r="G65" s="4"/>
      <c r="H65" s="6"/>
    </row>
    <row r="66" spans="1:8" x14ac:dyDescent="0.2">
      <c r="A66" s="46" t="s">
        <v>225</v>
      </c>
      <c r="B66" s="47"/>
      <c r="C66" s="47"/>
      <c r="D66" s="47"/>
      <c r="E66" s="47"/>
      <c r="F66" s="47"/>
      <c r="G66" s="47"/>
      <c r="H66" s="48"/>
    </row>
    <row r="67" spans="1:8" ht="13.5" customHeight="1" x14ac:dyDescent="0.2">
      <c r="A67" s="70" t="s">
        <v>83</v>
      </c>
      <c r="B67" s="38">
        <v>90</v>
      </c>
      <c r="C67" s="122">
        <v>16.649999999999999</v>
      </c>
      <c r="D67" s="122">
        <v>15.96</v>
      </c>
      <c r="E67" s="122">
        <v>12.21</v>
      </c>
      <c r="F67" s="122">
        <v>258.91000000000003</v>
      </c>
      <c r="G67" s="61" t="s">
        <v>84</v>
      </c>
      <c r="H67" s="11" t="s">
        <v>85</v>
      </c>
    </row>
    <row r="68" spans="1:8" ht="20.399999999999999" x14ac:dyDescent="0.2">
      <c r="A68" s="6" t="s">
        <v>86</v>
      </c>
      <c r="B68" s="38">
        <v>150</v>
      </c>
      <c r="C68" s="139">
        <v>3.65</v>
      </c>
      <c r="D68" s="139">
        <v>5.37</v>
      </c>
      <c r="E68" s="139">
        <v>36.68</v>
      </c>
      <c r="F68" s="139">
        <v>209.7</v>
      </c>
      <c r="G68" s="69" t="s">
        <v>87</v>
      </c>
      <c r="H68" s="70" t="s">
        <v>88</v>
      </c>
    </row>
    <row r="69" spans="1:8" s="83" customFormat="1" ht="12" customHeight="1" x14ac:dyDescent="0.3">
      <c r="A69" s="11" t="s">
        <v>21</v>
      </c>
      <c r="B69" s="42">
        <v>215</v>
      </c>
      <c r="C69" s="10">
        <v>7.0000000000000007E-2</v>
      </c>
      <c r="D69" s="10">
        <v>0.02</v>
      </c>
      <c r="E69" s="82">
        <v>15</v>
      </c>
      <c r="F69" s="10">
        <v>60</v>
      </c>
      <c r="G69" s="69" t="s">
        <v>22</v>
      </c>
      <c r="H69" s="70" t="s">
        <v>23</v>
      </c>
    </row>
    <row r="70" spans="1:8" ht="12.75" customHeight="1" x14ac:dyDescent="0.2">
      <c r="A70" s="14" t="s">
        <v>79</v>
      </c>
      <c r="B70" s="38">
        <v>20</v>
      </c>
      <c r="C70" s="7">
        <f>3.2/2</f>
        <v>1.6</v>
      </c>
      <c r="D70" s="7">
        <f>0.4/2</f>
        <v>0.2</v>
      </c>
      <c r="E70" s="7">
        <f>20.4/2</f>
        <v>10.199999999999999</v>
      </c>
      <c r="F70" s="7">
        <v>50</v>
      </c>
      <c r="G70" s="82" t="s">
        <v>46</v>
      </c>
      <c r="H70" s="11" t="s">
        <v>49</v>
      </c>
    </row>
    <row r="71" spans="1:8" x14ac:dyDescent="0.2">
      <c r="A71" s="16" t="s">
        <v>25</v>
      </c>
      <c r="B71" s="4">
        <f>SUM(B67:B70)</f>
        <v>475</v>
      </c>
      <c r="C71" s="31">
        <f>SUM(C67:C70)</f>
        <v>21.97</v>
      </c>
      <c r="D71" s="31">
        <f>SUM(D67:D70)</f>
        <v>21.55</v>
      </c>
      <c r="E71" s="31">
        <f>SUM(E67:E70)</f>
        <v>74.09</v>
      </c>
      <c r="F71" s="31">
        <f>SUM(F67:F70)</f>
        <v>578.61</v>
      </c>
      <c r="G71" s="4"/>
      <c r="H71" s="6"/>
    </row>
    <row r="72" spans="1:8" x14ac:dyDescent="0.2">
      <c r="A72" s="49" t="s">
        <v>226</v>
      </c>
      <c r="B72" s="75"/>
      <c r="C72" s="75"/>
      <c r="D72" s="75"/>
      <c r="E72" s="75"/>
      <c r="F72" s="75"/>
      <c r="G72" s="50"/>
      <c r="H72" s="51"/>
    </row>
    <row r="73" spans="1:8" ht="12.75" customHeight="1" x14ac:dyDescent="0.2">
      <c r="A73" s="6" t="s">
        <v>80</v>
      </c>
      <c r="B73" s="105">
        <v>200</v>
      </c>
      <c r="C73" s="136">
        <v>1.38</v>
      </c>
      <c r="D73" s="136">
        <v>5.2</v>
      </c>
      <c r="E73" s="136">
        <v>8.92</v>
      </c>
      <c r="F73" s="136">
        <v>88.2</v>
      </c>
      <c r="G73" s="101" t="s">
        <v>81</v>
      </c>
      <c r="H73" s="108" t="s">
        <v>82</v>
      </c>
    </row>
    <row r="74" spans="1:8" ht="13.5" customHeight="1" x14ac:dyDescent="0.2">
      <c r="A74" s="70" t="s">
        <v>83</v>
      </c>
      <c r="B74" s="38">
        <v>90</v>
      </c>
      <c r="C74" s="122">
        <v>16.649999999999999</v>
      </c>
      <c r="D74" s="122">
        <v>15.96</v>
      </c>
      <c r="E74" s="122">
        <v>12.21</v>
      </c>
      <c r="F74" s="122">
        <v>258.91000000000003</v>
      </c>
      <c r="G74" s="61" t="s">
        <v>84</v>
      </c>
      <c r="H74" s="11" t="s">
        <v>85</v>
      </c>
    </row>
    <row r="75" spans="1:8" ht="20.399999999999999" x14ac:dyDescent="0.2">
      <c r="A75" s="6" t="s">
        <v>86</v>
      </c>
      <c r="B75" s="38">
        <v>150</v>
      </c>
      <c r="C75" s="139">
        <v>3.65</v>
      </c>
      <c r="D75" s="139">
        <v>5.37</v>
      </c>
      <c r="E75" s="139">
        <v>36.68</v>
      </c>
      <c r="F75" s="139">
        <v>209.7</v>
      </c>
      <c r="G75" s="69" t="s">
        <v>87</v>
      </c>
      <c r="H75" s="70" t="s">
        <v>88</v>
      </c>
    </row>
    <row r="76" spans="1:8" ht="36" customHeight="1" x14ac:dyDescent="0.2">
      <c r="A76" s="85" t="s">
        <v>228</v>
      </c>
      <c r="B76" s="102">
        <v>60</v>
      </c>
      <c r="C76" s="122">
        <v>1</v>
      </c>
      <c r="D76" s="122">
        <v>0.6</v>
      </c>
      <c r="E76" s="122">
        <v>4.47</v>
      </c>
      <c r="F76" s="122">
        <v>23.4</v>
      </c>
      <c r="G76" s="86">
        <v>305</v>
      </c>
      <c r="H76" s="11" t="s">
        <v>229</v>
      </c>
    </row>
    <row r="77" spans="1:8" x14ac:dyDescent="0.2">
      <c r="A77" s="6" t="s">
        <v>89</v>
      </c>
      <c r="B77" s="10">
        <v>200</v>
      </c>
      <c r="C77" s="42">
        <v>0</v>
      </c>
      <c r="D77" s="42">
        <v>0</v>
      </c>
      <c r="E77" s="42">
        <v>19.97</v>
      </c>
      <c r="F77" s="42">
        <v>76</v>
      </c>
      <c r="G77" s="82" t="s">
        <v>90</v>
      </c>
      <c r="H77" s="11" t="s">
        <v>91</v>
      </c>
    </row>
    <row r="78" spans="1:8" x14ac:dyDescent="0.2">
      <c r="A78" s="14" t="s">
        <v>45</v>
      </c>
      <c r="B78" s="7">
        <v>20</v>
      </c>
      <c r="C78" s="124">
        <v>1.3</v>
      </c>
      <c r="D78" s="124">
        <v>0.2</v>
      </c>
      <c r="E78" s="124">
        <v>8.6</v>
      </c>
      <c r="F78" s="124">
        <v>43</v>
      </c>
      <c r="G78" s="41">
        <v>11</v>
      </c>
      <c r="H78" s="11" t="s">
        <v>47</v>
      </c>
    </row>
    <row r="79" spans="1:8" x14ac:dyDescent="0.2">
      <c r="A79" s="16" t="s">
        <v>25</v>
      </c>
      <c r="B79" s="4">
        <f>SUM(B73:B78)</f>
        <v>720</v>
      </c>
      <c r="C79" s="126">
        <f>SUM(C73:C78)</f>
        <v>23.979999999999997</v>
      </c>
      <c r="D79" s="126">
        <f>SUM(D73:D78)</f>
        <v>27.330000000000002</v>
      </c>
      <c r="E79" s="126">
        <f>SUM(E73:E78)</f>
        <v>90.85</v>
      </c>
      <c r="F79" s="126">
        <f>SUM(F73:F78)</f>
        <v>699.20999999999992</v>
      </c>
      <c r="G79" s="4"/>
      <c r="H79" s="6"/>
    </row>
    <row r="80" spans="1:8" x14ac:dyDescent="0.2">
      <c r="A80" s="46" t="s">
        <v>227</v>
      </c>
      <c r="B80" s="47"/>
      <c r="C80" s="47"/>
      <c r="D80" s="47"/>
      <c r="E80" s="47"/>
      <c r="F80" s="47"/>
      <c r="G80" s="47"/>
      <c r="H80" s="48"/>
    </row>
    <row r="81" spans="1:256" x14ac:dyDescent="0.2">
      <c r="A81" s="137" t="s">
        <v>189</v>
      </c>
      <c r="B81" s="133">
        <v>100</v>
      </c>
      <c r="C81" s="122">
        <v>8.64</v>
      </c>
      <c r="D81" s="122">
        <v>9.85</v>
      </c>
      <c r="E81" s="122">
        <v>45.53</v>
      </c>
      <c r="F81" s="122">
        <v>292.98</v>
      </c>
      <c r="G81" s="138" t="s">
        <v>190</v>
      </c>
      <c r="H81" s="132" t="s">
        <v>191</v>
      </c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3"/>
      <c r="IQ81" s="33"/>
      <c r="IR81" s="33"/>
      <c r="IS81" s="33"/>
      <c r="IT81" s="33"/>
      <c r="IU81" s="33"/>
      <c r="IV81" s="33"/>
    </row>
    <row r="82" spans="1:256" s="83" customFormat="1" ht="10.5" customHeight="1" x14ac:dyDescent="0.3">
      <c r="A82" s="11" t="s">
        <v>21</v>
      </c>
      <c r="B82" s="42">
        <v>215</v>
      </c>
      <c r="C82" s="10">
        <v>7.0000000000000007E-2</v>
      </c>
      <c r="D82" s="10">
        <v>0.02</v>
      </c>
      <c r="E82" s="82">
        <v>15</v>
      </c>
      <c r="F82" s="10">
        <v>60</v>
      </c>
      <c r="G82" s="69" t="s">
        <v>22</v>
      </c>
      <c r="H82" s="70" t="s">
        <v>23</v>
      </c>
    </row>
    <row r="83" spans="1:256" x14ac:dyDescent="0.2">
      <c r="A83" s="127" t="s">
        <v>25</v>
      </c>
      <c r="B83" s="128">
        <f>SUM(B81:B82)</f>
        <v>315</v>
      </c>
      <c r="C83" s="128">
        <f>SUM(C81:C82)</f>
        <v>8.7100000000000009</v>
      </c>
      <c r="D83" s="128">
        <f>SUM(D81:D82)</f>
        <v>9.8699999999999992</v>
      </c>
      <c r="E83" s="128">
        <f>SUM(E81:E82)</f>
        <v>60.53</v>
      </c>
      <c r="F83" s="128">
        <f>SUM(F81:F82)</f>
        <v>352.98</v>
      </c>
      <c r="G83" s="129"/>
      <c r="H83" s="130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  <c r="BV83" s="131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  <c r="CH83" s="131"/>
      <c r="CI83" s="131"/>
      <c r="CJ83" s="131"/>
      <c r="CK83" s="131"/>
      <c r="CL83" s="131"/>
      <c r="CM83" s="131"/>
      <c r="CN83" s="131"/>
      <c r="CO83" s="131"/>
      <c r="CP83" s="131"/>
      <c r="CQ83" s="131"/>
      <c r="CR83" s="131"/>
      <c r="CS83" s="131"/>
      <c r="CT83" s="131"/>
      <c r="CU83" s="131"/>
      <c r="CV83" s="131"/>
      <c r="CW83" s="131"/>
      <c r="CX83" s="131"/>
      <c r="CY83" s="131"/>
      <c r="CZ83" s="131"/>
      <c r="DA83" s="131"/>
      <c r="DB83" s="131"/>
      <c r="DC83" s="131"/>
      <c r="DD83" s="131"/>
      <c r="DE83" s="131"/>
      <c r="DF83" s="131"/>
      <c r="DG83" s="131"/>
      <c r="DH83" s="131"/>
      <c r="DI83" s="131"/>
      <c r="DJ83" s="131"/>
      <c r="DK83" s="131"/>
      <c r="DL83" s="131"/>
      <c r="DM83" s="131"/>
      <c r="DN83" s="131"/>
      <c r="DO83" s="131"/>
      <c r="DP83" s="131"/>
      <c r="DQ83" s="131"/>
      <c r="DR83" s="131"/>
      <c r="DS83" s="131"/>
      <c r="DT83" s="131"/>
      <c r="DU83" s="131"/>
      <c r="DV83" s="131"/>
      <c r="DW83" s="131"/>
      <c r="DX83" s="131"/>
      <c r="DY83" s="131"/>
      <c r="DZ83" s="131"/>
      <c r="EA83" s="131"/>
      <c r="EB83" s="131"/>
      <c r="EC83" s="131"/>
      <c r="ED83" s="131"/>
      <c r="EE83" s="131"/>
      <c r="EF83" s="131"/>
      <c r="EG83" s="131"/>
      <c r="EH83" s="131"/>
      <c r="EI83" s="131"/>
      <c r="EJ83" s="131"/>
      <c r="EK83" s="131"/>
      <c r="EL83" s="131"/>
      <c r="EM83" s="131"/>
      <c r="EN83" s="131"/>
      <c r="EO83" s="131"/>
      <c r="EP83" s="131"/>
      <c r="EQ83" s="131"/>
      <c r="ER83" s="131"/>
      <c r="ES83" s="131"/>
      <c r="ET83" s="131"/>
      <c r="EU83" s="131"/>
      <c r="EV83" s="131"/>
      <c r="EW83" s="131"/>
      <c r="EX83" s="131"/>
      <c r="EY83" s="131"/>
      <c r="EZ83" s="131"/>
      <c r="FA83" s="131"/>
      <c r="FB83" s="131"/>
      <c r="FC83" s="131"/>
      <c r="FD83" s="131"/>
      <c r="FE83" s="131"/>
      <c r="FF83" s="131"/>
      <c r="FG83" s="131"/>
      <c r="FH83" s="131"/>
      <c r="FI83" s="131"/>
      <c r="FJ83" s="131"/>
      <c r="FK83" s="131"/>
      <c r="FL83" s="131"/>
      <c r="FM83" s="131"/>
      <c r="FN83" s="131"/>
      <c r="FO83" s="131"/>
      <c r="FP83" s="131"/>
      <c r="FQ83" s="131"/>
      <c r="FR83" s="131"/>
      <c r="FS83" s="131"/>
      <c r="FT83" s="131"/>
      <c r="FU83" s="131"/>
      <c r="FV83" s="131"/>
      <c r="FW83" s="131"/>
      <c r="FX83" s="131"/>
      <c r="FY83" s="131"/>
      <c r="FZ83" s="131"/>
      <c r="GA83" s="131"/>
      <c r="GB83" s="131"/>
      <c r="GC83" s="131"/>
      <c r="GD83" s="131"/>
      <c r="GE83" s="131"/>
      <c r="GF83" s="131"/>
      <c r="GG83" s="131"/>
      <c r="GH83" s="131"/>
      <c r="GI83" s="131"/>
      <c r="GJ83" s="131"/>
      <c r="GK83" s="131"/>
      <c r="GL83" s="131"/>
      <c r="GM83" s="131"/>
      <c r="GN83" s="131"/>
      <c r="GO83" s="131"/>
      <c r="GP83" s="131"/>
      <c r="GQ83" s="131"/>
      <c r="GR83" s="131"/>
      <c r="GS83" s="131"/>
      <c r="GT83" s="131"/>
      <c r="GU83" s="131"/>
      <c r="GV83" s="131"/>
      <c r="GW83" s="131"/>
      <c r="GX83" s="131"/>
      <c r="GY83" s="131"/>
      <c r="GZ83" s="131"/>
      <c r="HA83" s="131"/>
      <c r="HB83" s="131"/>
      <c r="HC83" s="131"/>
      <c r="HD83" s="131"/>
      <c r="HE83" s="131"/>
      <c r="HF83" s="131"/>
      <c r="HG83" s="131"/>
      <c r="HH83" s="131"/>
      <c r="HI83" s="131"/>
      <c r="HJ83" s="131"/>
      <c r="HK83" s="131"/>
      <c r="HL83" s="131"/>
      <c r="HM83" s="131"/>
      <c r="HN83" s="131"/>
      <c r="HO83" s="131"/>
      <c r="HP83" s="131"/>
      <c r="HQ83" s="131"/>
      <c r="HR83" s="131"/>
      <c r="HS83" s="131"/>
      <c r="HT83" s="131"/>
      <c r="HU83" s="131"/>
      <c r="HV83" s="131"/>
      <c r="HW83" s="131"/>
      <c r="HX83" s="131"/>
      <c r="HY83" s="131"/>
      <c r="HZ83" s="131"/>
      <c r="IA83" s="131"/>
      <c r="IB83" s="131"/>
      <c r="IC83" s="131"/>
      <c r="ID83" s="131"/>
      <c r="IE83" s="131"/>
      <c r="IF83" s="131"/>
      <c r="IG83" s="131"/>
      <c r="IH83" s="131"/>
      <c r="II83" s="131"/>
      <c r="IJ83" s="131"/>
      <c r="IK83" s="131"/>
      <c r="IL83" s="131"/>
      <c r="IM83" s="131"/>
      <c r="IN83" s="131"/>
      <c r="IO83" s="131"/>
      <c r="IP83" s="131"/>
      <c r="IQ83" s="131"/>
      <c r="IR83" s="131"/>
      <c r="IS83" s="131"/>
      <c r="IT83" s="131"/>
      <c r="IU83" s="131"/>
      <c r="IV83" s="131"/>
    </row>
    <row r="84" spans="1:256" x14ac:dyDescent="0.2">
      <c r="A84" s="79" t="s">
        <v>92</v>
      </c>
      <c r="B84" s="50"/>
      <c r="C84" s="50"/>
      <c r="D84" s="50"/>
      <c r="E84" s="50"/>
      <c r="F84" s="50"/>
      <c r="G84" s="75"/>
      <c r="H84" s="80"/>
    </row>
    <row r="85" spans="1:256" x14ac:dyDescent="0.2">
      <c r="A85" s="43" t="s">
        <v>2</v>
      </c>
      <c r="B85" s="49"/>
      <c r="C85" s="50"/>
      <c r="D85" s="50"/>
      <c r="E85" s="50"/>
      <c r="F85" s="50"/>
      <c r="G85" s="43" t="s">
        <v>4</v>
      </c>
      <c r="H85" s="43" t="s">
        <v>5</v>
      </c>
    </row>
    <row r="86" spans="1:256" x14ac:dyDescent="0.2">
      <c r="A86" s="55"/>
      <c r="B86" s="100" t="s">
        <v>6</v>
      </c>
      <c r="C86" s="121" t="s">
        <v>7</v>
      </c>
      <c r="D86" s="121" t="s">
        <v>8</v>
      </c>
      <c r="E86" s="121" t="s">
        <v>9</v>
      </c>
      <c r="F86" s="121" t="s">
        <v>10</v>
      </c>
      <c r="G86" s="55"/>
      <c r="H86" s="55"/>
    </row>
    <row r="87" spans="1:256" x14ac:dyDescent="0.2">
      <c r="A87" s="46" t="s">
        <v>224</v>
      </c>
      <c r="B87" s="47"/>
      <c r="C87" s="47"/>
      <c r="D87" s="47"/>
      <c r="E87" s="47"/>
      <c r="F87" s="47"/>
      <c r="G87" s="47"/>
      <c r="H87" s="48"/>
    </row>
    <row r="88" spans="1:256" s="27" customFormat="1" x14ac:dyDescent="0.2">
      <c r="A88" s="23" t="s">
        <v>98</v>
      </c>
      <c r="B88" s="24">
        <v>200</v>
      </c>
      <c r="C88" s="25">
        <v>1.56</v>
      </c>
      <c r="D88" s="25">
        <v>5.2</v>
      </c>
      <c r="E88" s="25">
        <v>8.6</v>
      </c>
      <c r="F88" s="25">
        <v>87.89</v>
      </c>
      <c r="G88" s="26" t="s">
        <v>99</v>
      </c>
      <c r="H88" s="9" t="s">
        <v>100</v>
      </c>
    </row>
    <row r="89" spans="1:256" s="83" customFormat="1" ht="20.399999999999999" x14ac:dyDescent="0.3">
      <c r="A89" s="6" t="s">
        <v>194</v>
      </c>
      <c r="B89" s="114">
        <v>100</v>
      </c>
      <c r="C89" s="115">
        <v>8.7100000000000009</v>
      </c>
      <c r="D89" s="115">
        <v>9.68</v>
      </c>
      <c r="E89" s="115">
        <v>58.08</v>
      </c>
      <c r="F89" s="115">
        <v>361.74</v>
      </c>
      <c r="G89" s="116" t="s">
        <v>195</v>
      </c>
      <c r="H89" s="117" t="s">
        <v>196</v>
      </c>
    </row>
    <row r="90" spans="1:256" x14ac:dyDescent="0.2">
      <c r="A90" s="20" t="s">
        <v>109</v>
      </c>
      <c r="B90" s="10">
        <v>200</v>
      </c>
      <c r="C90" s="7">
        <v>0.1</v>
      </c>
      <c r="D90" s="7">
        <v>0.1</v>
      </c>
      <c r="E90" s="7">
        <v>15.9</v>
      </c>
      <c r="F90" s="7">
        <v>65</v>
      </c>
      <c r="G90" s="94">
        <v>492</v>
      </c>
      <c r="H90" s="11" t="s">
        <v>110</v>
      </c>
    </row>
    <row r="91" spans="1:256" x14ac:dyDescent="0.2">
      <c r="A91" s="14" t="s">
        <v>45</v>
      </c>
      <c r="B91" s="7">
        <v>20</v>
      </c>
      <c r="C91" s="124">
        <v>1.3</v>
      </c>
      <c r="D91" s="124">
        <v>0.2</v>
      </c>
      <c r="E91" s="124">
        <v>8.6</v>
      </c>
      <c r="F91" s="124">
        <v>43</v>
      </c>
      <c r="G91" s="41">
        <v>11</v>
      </c>
      <c r="H91" s="11" t="s">
        <v>47</v>
      </c>
    </row>
    <row r="92" spans="1:256" x14ac:dyDescent="0.2">
      <c r="A92" s="16" t="s">
        <v>25</v>
      </c>
      <c r="B92" s="4">
        <f>SUM(B88:B91)</f>
        <v>520</v>
      </c>
      <c r="C92" s="31">
        <f>SUM(C88:C91)</f>
        <v>11.670000000000002</v>
      </c>
      <c r="D92" s="31">
        <f>SUM(D88:D91)</f>
        <v>15.179999999999998</v>
      </c>
      <c r="E92" s="31">
        <f>SUM(E88:E91)</f>
        <v>91.179999999999993</v>
      </c>
      <c r="F92" s="31">
        <f>SUM(F88:F91)</f>
        <v>557.63</v>
      </c>
      <c r="G92" s="4"/>
      <c r="H92" s="6"/>
    </row>
    <row r="93" spans="1:256" x14ac:dyDescent="0.2">
      <c r="A93" s="46" t="s">
        <v>225</v>
      </c>
      <c r="B93" s="47"/>
      <c r="C93" s="47"/>
      <c r="D93" s="47"/>
      <c r="E93" s="47"/>
      <c r="F93" s="47"/>
      <c r="G93" s="47"/>
      <c r="H93" s="48"/>
    </row>
    <row r="94" spans="1:256" ht="12" customHeight="1" x14ac:dyDescent="0.2">
      <c r="A94" s="11" t="s">
        <v>101</v>
      </c>
      <c r="B94" s="10">
        <v>90</v>
      </c>
      <c r="C94" s="7">
        <v>11.1</v>
      </c>
      <c r="D94" s="7">
        <v>14.26</v>
      </c>
      <c r="E94" s="7">
        <v>10.199999999999999</v>
      </c>
      <c r="F94" s="7">
        <v>215.87</v>
      </c>
      <c r="G94" s="66" t="s">
        <v>102</v>
      </c>
      <c r="H94" s="6" t="s">
        <v>103</v>
      </c>
    </row>
    <row r="95" spans="1:256" ht="12" customHeight="1" x14ac:dyDescent="0.2">
      <c r="A95" s="14" t="s">
        <v>104</v>
      </c>
      <c r="B95" s="102">
        <v>150</v>
      </c>
      <c r="C95" s="140">
        <v>8.6</v>
      </c>
      <c r="D95" s="140">
        <v>6.09</v>
      </c>
      <c r="E95" s="140">
        <v>38.64</v>
      </c>
      <c r="F95" s="140">
        <v>243.75</v>
      </c>
      <c r="G95" s="69" t="s">
        <v>105</v>
      </c>
      <c r="H95" s="72" t="s">
        <v>106</v>
      </c>
    </row>
    <row r="96" spans="1:256" s="83" customFormat="1" ht="10.5" customHeight="1" x14ac:dyDescent="0.3">
      <c r="A96" s="11" t="s">
        <v>21</v>
      </c>
      <c r="B96" s="42">
        <v>215</v>
      </c>
      <c r="C96" s="10">
        <v>7.0000000000000007E-2</v>
      </c>
      <c r="D96" s="10">
        <v>0.02</v>
      </c>
      <c r="E96" s="82">
        <v>15</v>
      </c>
      <c r="F96" s="10">
        <v>60</v>
      </c>
      <c r="G96" s="69" t="s">
        <v>22</v>
      </c>
      <c r="H96" s="70" t="s">
        <v>23</v>
      </c>
    </row>
    <row r="97" spans="1:256" x14ac:dyDescent="0.2">
      <c r="A97" s="14" t="s">
        <v>79</v>
      </c>
      <c r="B97" s="38">
        <v>20</v>
      </c>
      <c r="C97" s="7">
        <f>3.2/2</f>
        <v>1.6</v>
      </c>
      <c r="D97" s="7">
        <f>0.4/2</f>
        <v>0.2</v>
      </c>
      <c r="E97" s="7">
        <f>20.4/2</f>
        <v>10.199999999999999</v>
      </c>
      <c r="F97" s="7">
        <v>50</v>
      </c>
      <c r="G97" s="82" t="s">
        <v>46</v>
      </c>
      <c r="H97" s="11" t="s">
        <v>49</v>
      </c>
    </row>
    <row r="98" spans="1:256" x14ac:dyDescent="0.2">
      <c r="A98" s="16" t="s">
        <v>25</v>
      </c>
      <c r="B98" s="4">
        <f>SUM(B94:B97)</f>
        <v>475</v>
      </c>
      <c r="C98" s="31">
        <f>SUM(C94:C97)</f>
        <v>21.37</v>
      </c>
      <c r="D98" s="31">
        <f>SUM(D94:D97)</f>
        <v>20.57</v>
      </c>
      <c r="E98" s="31">
        <f>SUM(E94:E97)</f>
        <v>74.040000000000006</v>
      </c>
      <c r="F98" s="31">
        <f>SUM(F94:F97)</f>
        <v>569.62</v>
      </c>
      <c r="G98" s="4"/>
      <c r="H98" s="6"/>
    </row>
    <row r="99" spans="1:256" x14ac:dyDescent="0.2">
      <c r="A99" s="49" t="s">
        <v>226</v>
      </c>
      <c r="B99" s="75"/>
      <c r="C99" s="75"/>
      <c r="D99" s="75"/>
      <c r="E99" s="75"/>
      <c r="F99" s="75"/>
      <c r="G99" s="50"/>
      <c r="H99" s="51"/>
    </row>
    <row r="100" spans="1:256" s="27" customFormat="1" x14ac:dyDescent="0.2">
      <c r="A100" s="23" t="s">
        <v>98</v>
      </c>
      <c r="B100" s="24">
        <v>200</v>
      </c>
      <c r="C100" s="25">
        <v>1.56</v>
      </c>
      <c r="D100" s="25">
        <v>5.2</v>
      </c>
      <c r="E100" s="25">
        <v>8.6</v>
      </c>
      <c r="F100" s="25">
        <v>87.89</v>
      </c>
      <c r="G100" s="26" t="s">
        <v>99</v>
      </c>
      <c r="H100" s="9" t="s">
        <v>100</v>
      </c>
    </row>
    <row r="101" spans="1:256" ht="12" customHeight="1" x14ac:dyDescent="0.2">
      <c r="A101" s="11" t="s">
        <v>101</v>
      </c>
      <c r="B101" s="10">
        <v>90</v>
      </c>
      <c r="C101" s="7">
        <v>11.1</v>
      </c>
      <c r="D101" s="7">
        <v>14.26</v>
      </c>
      <c r="E101" s="7">
        <v>10.199999999999999</v>
      </c>
      <c r="F101" s="7">
        <v>215.87</v>
      </c>
      <c r="G101" s="66" t="s">
        <v>102</v>
      </c>
      <c r="H101" s="6" t="s">
        <v>103</v>
      </c>
    </row>
    <row r="102" spans="1:256" ht="12" customHeight="1" x14ac:dyDescent="0.2">
      <c r="A102" s="14" t="s">
        <v>104</v>
      </c>
      <c r="B102" s="102">
        <v>150</v>
      </c>
      <c r="C102" s="140">
        <v>8.6</v>
      </c>
      <c r="D102" s="140">
        <v>6.09</v>
      </c>
      <c r="E102" s="140">
        <v>38.64</v>
      </c>
      <c r="F102" s="140">
        <v>243.75</v>
      </c>
      <c r="G102" s="69" t="s">
        <v>105</v>
      </c>
      <c r="H102" s="72" t="s">
        <v>106</v>
      </c>
    </row>
    <row r="103" spans="1:256" ht="20.399999999999999" x14ac:dyDescent="0.2">
      <c r="A103" s="85" t="s">
        <v>107</v>
      </c>
      <c r="B103" s="102">
        <v>60</v>
      </c>
      <c r="C103" s="122">
        <v>0.99</v>
      </c>
      <c r="D103" s="122">
        <v>5.03</v>
      </c>
      <c r="E103" s="122">
        <v>3.7</v>
      </c>
      <c r="F103" s="122">
        <v>61.45</v>
      </c>
      <c r="G103" s="86">
        <v>306</v>
      </c>
      <c r="H103" s="11" t="s">
        <v>108</v>
      </c>
    </row>
    <row r="104" spans="1:256" x14ac:dyDescent="0.2">
      <c r="A104" s="20" t="s">
        <v>109</v>
      </c>
      <c r="B104" s="10">
        <v>200</v>
      </c>
      <c r="C104" s="7">
        <v>0.1</v>
      </c>
      <c r="D104" s="7">
        <v>0.1</v>
      </c>
      <c r="E104" s="7">
        <v>15.9</v>
      </c>
      <c r="F104" s="7">
        <v>65</v>
      </c>
      <c r="G104" s="94">
        <v>492</v>
      </c>
      <c r="H104" s="11" t="s">
        <v>110</v>
      </c>
    </row>
    <row r="105" spans="1:256" x14ac:dyDescent="0.2">
      <c r="A105" s="14" t="s">
        <v>45</v>
      </c>
      <c r="B105" s="7">
        <v>20</v>
      </c>
      <c r="C105" s="124">
        <v>1.3</v>
      </c>
      <c r="D105" s="124">
        <v>0.2</v>
      </c>
      <c r="E105" s="124">
        <v>8.6</v>
      </c>
      <c r="F105" s="124">
        <v>43</v>
      </c>
      <c r="G105" s="41">
        <v>11</v>
      </c>
      <c r="H105" s="11" t="s">
        <v>47</v>
      </c>
    </row>
    <row r="106" spans="1:256" x14ac:dyDescent="0.2">
      <c r="A106" s="16" t="s">
        <v>25</v>
      </c>
      <c r="B106" s="4">
        <f>SUM(B100:B105)</f>
        <v>720</v>
      </c>
      <c r="C106" s="126">
        <f>SUM(C100:C105)</f>
        <v>23.65</v>
      </c>
      <c r="D106" s="126">
        <f>SUM(D100:D105)</f>
        <v>30.880000000000003</v>
      </c>
      <c r="E106" s="126">
        <f>SUM(E100:E105)</f>
        <v>85.64</v>
      </c>
      <c r="F106" s="126">
        <f>SUM(F100:F105)</f>
        <v>716.96</v>
      </c>
      <c r="G106" s="4"/>
      <c r="H106" s="6"/>
    </row>
    <row r="107" spans="1:256" x14ac:dyDescent="0.2">
      <c r="A107" s="46" t="s">
        <v>227</v>
      </c>
      <c r="B107" s="47"/>
      <c r="C107" s="47"/>
      <c r="D107" s="47"/>
      <c r="E107" s="47"/>
      <c r="F107" s="47"/>
      <c r="G107" s="47"/>
      <c r="H107" s="48"/>
    </row>
    <row r="108" spans="1:256" s="144" customFormat="1" x14ac:dyDescent="0.3">
      <c r="A108" s="141" t="s">
        <v>96</v>
      </c>
      <c r="B108" s="142">
        <v>100</v>
      </c>
      <c r="C108" s="122">
        <v>12.03</v>
      </c>
      <c r="D108" s="122">
        <v>12.3</v>
      </c>
      <c r="E108" s="122">
        <v>27.3</v>
      </c>
      <c r="F108" s="122">
        <v>266.3</v>
      </c>
      <c r="G108" s="143">
        <v>430</v>
      </c>
      <c r="H108" s="141" t="s">
        <v>97</v>
      </c>
    </row>
    <row r="109" spans="1:256" s="83" customFormat="1" ht="10.5" customHeight="1" x14ac:dyDescent="0.3">
      <c r="A109" s="11" t="s">
        <v>21</v>
      </c>
      <c r="B109" s="42">
        <v>215</v>
      </c>
      <c r="C109" s="10">
        <v>7.0000000000000007E-2</v>
      </c>
      <c r="D109" s="10">
        <v>0.02</v>
      </c>
      <c r="E109" s="82">
        <v>15</v>
      </c>
      <c r="F109" s="10">
        <v>60</v>
      </c>
      <c r="G109" s="69" t="s">
        <v>22</v>
      </c>
      <c r="H109" s="70" t="s">
        <v>23</v>
      </c>
    </row>
    <row r="110" spans="1:256" x14ac:dyDescent="0.2">
      <c r="A110" s="127" t="s">
        <v>25</v>
      </c>
      <c r="B110" s="128">
        <f>SUM(B108:B109)</f>
        <v>315</v>
      </c>
      <c r="C110" s="128">
        <f>SUM(C108:C109)</f>
        <v>12.1</v>
      </c>
      <c r="D110" s="128">
        <f>SUM(D108:D109)</f>
        <v>12.32</v>
      </c>
      <c r="E110" s="128">
        <f>SUM(E108:E109)</f>
        <v>42.3</v>
      </c>
      <c r="F110" s="128">
        <f>SUM(F108:F109)</f>
        <v>326.3</v>
      </c>
      <c r="G110" s="129"/>
      <c r="H110" s="130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1"/>
      <c r="AZ110" s="131"/>
      <c r="BA110" s="131"/>
      <c r="BB110" s="131"/>
      <c r="BC110" s="131"/>
      <c r="BD110" s="131"/>
      <c r="BE110" s="131"/>
      <c r="BF110" s="131"/>
      <c r="BG110" s="131"/>
      <c r="BH110" s="131"/>
      <c r="BI110" s="131"/>
      <c r="BJ110" s="131"/>
      <c r="BK110" s="131"/>
      <c r="BL110" s="131"/>
      <c r="BM110" s="131"/>
      <c r="BN110" s="131"/>
      <c r="BO110" s="131"/>
      <c r="BP110" s="131"/>
      <c r="BQ110" s="131"/>
      <c r="BR110" s="131"/>
      <c r="BS110" s="131"/>
      <c r="BT110" s="131"/>
      <c r="BU110" s="131"/>
      <c r="BV110" s="131"/>
      <c r="BW110" s="131"/>
      <c r="BX110" s="131"/>
      <c r="BY110" s="131"/>
      <c r="BZ110" s="131"/>
      <c r="CA110" s="131"/>
      <c r="CB110" s="131"/>
      <c r="CC110" s="131"/>
      <c r="CD110" s="131"/>
      <c r="CE110" s="131"/>
      <c r="CF110" s="131"/>
      <c r="CG110" s="131"/>
      <c r="CH110" s="131"/>
      <c r="CI110" s="131"/>
      <c r="CJ110" s="131"/>
      <c r="CK110" s="131"/>
      <c r="CL110" s="131"/>
      <c r="CM110" s="131"/>
      <c r="CN110" s="131"/>
      <c r="CO110" s="131"/>
      <c r="CP110" s="131"/>
      <c r="CQ110" s="131"/>
      <c r="CR110" s="131"/>
      <c r="CS110" s="131"/>
      <c r="CT110" s="131"/>
      <c r="CU110" s="131"/>
      <c r="CV110" s="131"/>
      <c r="CW110" s="131"/>
      <c r="CX110" s="131"/>
      <c r="CY110" s="131"/>
      <c r="CZ110" s="131"/>
      <c r="DA110" s="131"/>
      <c r="DB110" s="131"/>
      <c r="DC110" s="131"/>
      <c r="DD110" s="131"/>
      <c r="DE110" s="131"/>
      <c r="DF110" s="131"/>
      <c r="DG110" s="131"/>
      <c r="DH110" s="131"/>
      <c r="DI110" s="131"/>
      <c r="DJ110" s="131"/>
      <c r="DK110" s="131"/>
      <c r="DL110" s="131"/>
      <c r="DM110" s="131"/>
      <c r="DN110" s="131"/>
      <c r="DO110" s="131"/>
      <c r="DP110" s="131"/>
      <c r="DQ110" s="131"/>
      <c r="DR110" s="131"/>
      <c r="DS110" s="131"/>
      <c r="DT110" s="131"/>
      <c r="DU110" s="131"/>
      <c r="DV110" s="131"/>
      <c r="DW110" s="131"/>
      <c r="DX110" s="131"/>
      <c r="DY110" s="131"/>
      <c r="DZ110" s="131"/>
      <c r="EA110" s="131"/>
      <c r="EB110" s="131"/>
      <c r="EC110" s="131"/>
      <c r="ED110" s="131"/>
      <c r="EE110" s="131"/>
      <c r="EF110" s="131"/>
      <c r="EG110" s="131"/>
      <c r="EH110" s="131"/>
      <c r="EI110" s="131"/>
      <c r="EJ110" s="131"/>
      <c r="EK110" s="131"/>
      <c r="EL110" s="131"/>
      <c r="EM110" s="131"/>
      <c r="EN110" s="131"/>
      <c r="EO110" s="131"/>
      <c r="EP110" s="131"/>
      <c r="EQ110" s="131"/>
      <c r="ER110" s="131"/>
      <c r="ES110" s="131"/>
      <c r="ET110" s="131"/>
      <c r="EU110" s="131"/>
      <c r="EV110" s="131"/>
      <c r="EW110" s="131"/>
      <c r="EX110" s="131"/>
      <c r="EY110" s="131"/>
      <c r="EZ110" s="131"/>
      <c r="FA110" s="131"/>
      <c r="FB110" s="131"/>
      <c r="FC110" s="131"/>
      <c r="FD110" s="131"/>
      <c r="FE110" s="131"/>
      <c r="FF110" s="131"/>
      <c r="FG110" s="131"/>
      <c r="FH110" s="131"/>
      <c r="FI110" s="131"/>
      <c r="FJ110" s="131"/>
      <c r="FK110" s="131"/>
      <c r="FL110" s="131"/>
      <c r="FM110" s="131"/>
      <c r="FN110" s="131"/>
      <c r="FO110" s="131"/>
      <c r="FP110" s="131"/>
      <c r="FQ110" s="131"/>
      <c r="FR110" s="131"/>
      <c r="FS110" s="131"/>
      <c r="FT110" s="131"/>
      <c r="FU110" s="131"/>
      <c r="FV110" s="131"/>
      <c r="FW110" s="131"/>
      <c r="FX110" s="131"/>
      <c r="FY110" s="131"/>
      <c r="FZ110" s="131"/>
      <c r="GA110" s="131"/>
      <c r="GB110" s="131"/>
      <c r="GC110" s="131"/>
      <c r="GD110" s="131"/>
      <c r="GE110" s="131"/>
      <c r="GF110" s="131"/>
      <c r="GG110" s="131"/>
      <c r="GH110" s="131"/>
      <c r="GI110" s="131"/>
      <c r="GJ110" s="131"/>
      <c r="GK110" s="131"/>
      <c r="GL110" s="131"/>
      <c r="GM110" s="131"/>
      <c r="GN110" s="131"/>
      <c r="GO110" s="131"/>
      <c r="GP110" s="131"/>
      <c r="GQ110" s="131"/>
      <c r="GR110" s="131"/>
      <c r="GS110" s="131"/>
      <c r="GT110" s="131"/>
      <c r="GU110" s="131"/>
      <c r="GV110" s="131"/>
      <c r="GW110" s="131"/>
      <c r="GX110" s="131"/>
      <c r="GY110" s="131"/>
      <c r="GZ110" s="131"/>
      <c r="HA110" s="131"/>
      <c r="HB110" s="131"/>
      <c r="HC110" s="131"/>
      <c r="HD110" s="131"/>
      <c r="HE110" s="131"/>
      <c r="HF110" s="131"/>
      <c r="HG110" s="131"/>
      <c r="HH110" s="131"/>
      <c r="HI110" s="131"/>
      <c r="HJ110" s="131"/>
      <c r="HK110" s="131"/>
      <c r="HL110" s="131"/>
      <c r="HM110" s="131"/>
      <c r="HN110" s="131"/>
      <c r="HO110" s="131"/>
      <c r="HP110" s="131"/>
      <c r="HQ110" s="131"/>
      <c r="HR110" s="131"/>
      <c r="HS110" s="131"/>
      <c r="HT110" s="131"/>
      <c r="HU110" s="131"/>
      <c r="HV110" s="131"/>
      <c r="HW110" s="131"/>
      <c r="HX110" s="131"/>
      <c r="HY110" s="131"/>
      <c r="HZ110" s="131"/>
      <c r="IA110" s="131"/>
      <c r="IB110" s="131"/>
      <c r="IC110" s="131"/>
      <c r="ID110" s="131"/>
      <c r="IE110" s="131"/>
      <c r="IF110" s="131"/>
      <c r="IG110" s="131"/>
      <c r="IH110" s="131"/>
      <c r="II110" s="131"/>
      <c r="IJ110" s="131"/>
      <c r="IK110" s="131"/>
      <c r="IL110" s="131"/>
      <c r="IM110" s="131"/>
      <c r="IN110" s="131"/>
      <c r="IO110" s="131"/>
      <c r="IP110" s="131"/>
      <c r="IQ110" s="131"/>
      <c r="IR110" s="131"/>
      <c r="IS110" s="131"/>
      <c r="IT110" s="131"/>
      <c r="IU110" s="131"/>
      <c r="IV110" s="131"/>
    </row>
    <row r="111" spans="1:256" x14ac:dyDescent="0.2">
      <c r="A111" s="3" t="s">
        <v>111</v>
      </c>
      <c r="B111" s="3"/>
      <c r="C111" s="3"/>
      <c r="D111" s="3"/>
      <c r="E111" s="3"/>
      <c r="F111" s="3"/>
      <c r="G111" s="3"/>
      <c r="H111" s="3"/>
    </row>
    <row r="112" spans="1:256" x14ac:dyDescent="0.2">
      <c r="A112" s="43" t="s">
        <v>2</v>
      </c>
      <c r="B112" s="49"/>
      <c r="C112" s="50"/>
      <c r="D112" s="50"/>
      <c r="E112" s="50"/>
      <c r="F112" s="50"/>
      <c r="G112" s="43" t="s">
        <v>4</v>
      </c>
      <c r="H112" s="43" t="s">
        <v>5</v>
      </c>
    </row>
    <row r="113" spans="1:8" x14ac:dyDescent="0.2">
      <c r="A113" s="55"/>
      <c r="B113" s="100" t="s">
        <v>6</v>
      </c>
      <c r="C113" s="121" t="s">
        <v>7</v>
      </c>
      <c r="D113" s="121" t="s">
        <v>8</v>
      </c>
      <c r="E113" s="121" t="s">
        <v>9</v>
      </c>
      <c r="F113" s="121" t="s">
        <v>10</v>
      </c>
      <c r="G113" s="55"/>
      <c r="H113" s="55"/>
    </row>
    <row r="114" spans="1:8" x14ac:dyDescent="0.2">
      <c r="A114" s="46" t="s">
        <v>224</v>
      </c>
      <c r="B114" s="47"/>
      <c r="C114" s="47"/>
      <c r="D114" s="47"/>
      <c r="E114" s="47"/>
      <c r="F114" s="47"/>
      <c r="G114" s="47"/>
      <c r="H114" s="48"/>
    </row>
    <row r="115" spans="1:8" ht="13.5" customHeight="1" x14ac:dyDescent="0.2">
      <c r="A115" s="6" t="s">
        <v>114</v>
      </c>
      <c r="B115" s="38">
        <v>200</v>
      </c>
      <c r="C115" s="136">
        <v>1.62</v>
      </c>
      <c r="D115" s="136">
        <v>2.19</v>
      </c>
      <c r="E115" s="136">
        <v>12.81</v>
      </c>
      <c r="F115" s="136">
        <v>77.13</v>
      </c>
      <c r="G115" s="76" t="s">
        <v>115</v>
      </c>
      <c r="H115" s="11" t="s">
        <v>116</v>
      </c>
    </row>
    <row r="116" spans="1:8" s="83" customFormat="1" x14ac:dyDescent="0.2">
      <c r="A116" s="85" t="s">
        <v>198</v>
      </c>
      <c r="B116" s="102">
        <v>75</v>
      </c>
      <c r="C116" s="122">
        <v>9.2200000000000006</v>
      </c>
      <c r="D116" s="122">
        <v>5.48</v>
      </c>
      <c r="E116" s="122">
        <v>29.18</v>
      </c>
      <c r="F116" s="122">
        <v>202</v>
      </c>
      <c r="G116" s="76" t="s">
        <v>34</v>
      </c>
      <c r="H116" s="123" t="s">
        <v>199</v>
      </c>
    </row>
    <row r="117" spans="1:8" x14ac:dyDescent="0.2">
      <c r="A117" s="6" t="s">
        <v>42</v>
      </c>
      <c r="B117" s="42">
        <v>200</v>
      </c>
      <c r="C117" s="41">
        <v>0.15</v>
      </c>
      <c r="D117" s="41">
        <v>0.06</v>
      </c>
      <c r="E117" s="41">
        <v>20.65</v>
      </c>
      <c r="F117" s="41">
        <v>82.9</v>
      </c>
      <c r="G117" s="76" t="s">
        <v>43</v>
      </c>
      <c r="H117" s="11" t="s">
        <v>44</v>
      </c>
    </row>
    <row r="118" spans="1:8" x14ac:dyDescent="0.2">
      <c r="A118" s="14" t="s">
        <v>45</v>
      </c>
      <c r="B118" s="7">
        <v>20</v>
      </c>
      <c r="C118" s="124">
        <v>1.3</v>
      </c>
      <c r="D118" s="124">
        <v>0.2</v>
      </c>
      <c r="E118" s="124">
        <v>8.6</v>
      </c>
      <c r="F118" s="124">
        <v>43</v>
      </c>
      <c r="G118" s="41">
        <v>11</v>
      </c>
      <c r="H118" s="11" t="s">
        <v>47</v>
      </c>
    </row>
    <row r="119" spans="1:8" x14ac:dyDescent="0.2">
      <c r="A119" s="16" t="s">
        <v>25</v>
      </c>
      <c r="B119" s="4">
        <f>SUM(B115:B118)</f>
        <v>495</v>
      </c>
      <c r="C119" s="31">
        <f>SUM(C115:C118)</f>
        <v>12.290000000000001</v>
      </c>
      <c r="D119" s="31">
        <f>SUM(D115:D118)</f>
        <v>7.93</v>
      </c>
      <c r="E119" s="31">
        <f>SUM(E115:E118)</f>
        <v>71.239999999999995</v>
      </c>
      <c r="F119" s="31">
        <f>SUM(F115:F118)</f>
        <v>405.03</v>
      </c>
      <c r="G119" s="4"/>
      <c r="H119" s="6"/>
    </row>
    <row r="120" spans="1:8" x14ac:dyDescent="0.2">
      <c r="A120" s="46" t="s">
        <v>225</v>
      </c>
      <c r="B120" s="47"/>
      <c r="C120" s="47"/>
      <c r="D120" s="47"/>
      <c r="E120" s="47"/>
      <c r="F120" s="47"/>
      <c r="G120" s="47"/>
      <c r="H120" s="48"/>
    </row>
    <row r="121" spans="1:8" s="144" customFormat="1" x14ac:dyDescent="0.2">
      <c r="A121" s="145" t="s">
        <v>230</v>
      </c>
      <c r="B121" s="146">
        <v>90</v>
      </c>
      <c r="C121" s="122">
        <v>19.600000000000001</v>
      </c>
      <c r="D121" s="122">
        <v>7.38</v>
      </c>
      <c r="E121" s="122">
        <v>7.1</v>
      </c>
      <c r="F121" s="122">
        <v>170.6</v>
      </c>
      <c r="G121" s="143" t="s">
        <v>231</v>
      </c>
      <c r="H121" s="123" t="s">
        <v>232</v>
      </c>
    </row>
    <row r="122" spans="1:8" ht="11.4" customHeight="1" x14ac:dyDescent="0.2">
      <c r="A122" s="6" t="s">
        <v>120</v>
      </c>
      <c r="B122" s="10">
        <v>150</v>
      </c>
      <c r="C122" s="41">
        <v>3.44</v>
      </c>
      <c r="D122" s="41">
        <v>13.15</v>
      </c>
      <c r="E122" s="41">
        <v>27.92</v>
      </c>
      <c r="F122" s="41">
        <v>243.75</v>
      </c>
      <c r="G122" s="66" t="s">
        <v>121</v>
      </c>
      <c r="H122" s="11" t="s">
        <v>122</v>
      </c>
    </row>
    <row r="123" spans="1:8" s="83" customFormat="1" ht="10.5" customHeight="1" x14ac:dyDescent="0.3">
      <c r="A123" s="11" t="s">
        <v>21</v>
      </c>
      <c r="B123" s="42">
        <v>215</v>
      </c>
      <c r="C123" s="10">
        <v>7.0000000000000007E-2</v>
      </c>
      <c r="D123" s="10">
        <v>0.02</v>
      </c>
      <c r="E123" s="82">
        <v>15</v>
      </c>
      <c r="F123" s="10">
        <v>60</v>
      </c>
      <c r="G123" s="69" t="s">
        <v>22</v>
      </c>
      <c r="H123" s="70" t="s">
        <v>23</v>
      </c>
    </row>
    <row r="124" spans="1:8" x14ac:dyDescent="0.2">
      <c r="A124" s="14" t="s">
        <v>79</v>
      </c>
      <c r="B124" s="38">
        <v>20</v>
      </c>
      <c r="C124" s="7">
        <f>3.2/2</f>
        <v>1.6</v>
      </c>
      <c r="D124" s="7">
        <f>0.4/2</f>
        <v>0.2</v>
      </c>
      <c r="E124" s="7">
        <f>20.4/2</f>
        <v>10.199999999999999</v>
      </c>
      <c r="F124" s="7">
        <v>50</v>
      </c>
      <c r="G124" s="82" t="s">
        <v>46</v>
      </c>
      <c r="H124" s="11" t="s">
        <v>49</v>
      </c>
    </row>
    <row r="125" spans="1:8" x14ac:dyDescent="0.2">
      <c r="A125" s="16" t="s">
        <v>25</v>
      </c>
      <c r="B125" s="4">
        <f>SUM(B121:B124)</f>
        <v>475</v>
      </c>
      <c r="C125" s="31">
        <f>SUM(C121:C124)</f>
        <v>24.710000000000004</v>
      </c>
      <c r="D125" s="31">
        <f>SUM(D121:D124)</f>
        <v>20.75</v>
      </c>
      <c r="E125" s="31">
        <f>SUM(E121:E124)</f>
        <v>60.22</v>
      </c>
      <c r="F125" s="31">
        <f>SUM(F121:F124)</f>
        <v>524.35</v>
      </c>
      <c r="G125" s="4"/>
      <c r="H125" s="6"/>
    </row>
    <row r="126" spans="1:8" x14ac:dyDescent="0.2">
      <c r="A126" s="49" t="s">
        <v>226</v>
      </c>
      <c r="B126" s="75"/>
      <c r="C126" s="75"/>
      <c r="D126" s="75"/>
      <c r="E126" s="75"/>
      <c r="F126" s="75"/>
      <c r="G126" s="50"/>
      <c r="H126" s="51"/>
    </row>
    <row r="127" spans="1:8" ht="13.5" customHeight="1" x14ac:dyDescent="0.2">
      <c r="A127" s="6" t="s">
        <v>114</v>
      </c>
      <c r="B127" s="38">
        <v>200</v>
      </c>
      <c r="C127" s="136">
        <v>1.62</v>
      </c>
      <c r="D127" s="136">
        <v>2.19</v>
      </c>
      <c r="E127" s="136">
        <v>12.81</v>
      </c>
      <c r="F127" s="136">
        <v>77.13</v>
      </c>
      <c r="G127" s="101" t="s">
        <v>115</v>
      </c>
      <c r="H127" s="11" t="s">
        <v>116</v>
      </c>
    </row>
    <row r="128" spans="1:8" ht="12" customHeight="1" x14ac:dyDescent="0.2">
      <c r="A128" s="147" t="s">
        <v>117</v>
      </c>
      <c r="B128" s="148">
        <v>150</v>
      </c>
      <c r="C128" s="122">
        <v>8.5299999999999994</v>
      </c>
      <c r="D128" s="122">
        <v>9.6</v>
      </c>
      <c r="E128" s="122">
        <v>7.11</v>
      </c>
      <c r="F128" s="122">
        <v>138.62</v>
      </c>
      <c r="G128" s="149" t="s">
        <v>118</v>
      </c>
      <c r="H128" s="150" t="s">
        <v>119</v>
      </c>
    </row>
    <row r="129" spans="1:256" ht="11.4" customHeight="1" x14ac:dyDescent="0.2">
      <c r="A129" s="6" t="s">
        <v>120</v>
      </c>
      <c r="B129" s="10">
        <v>150</v>
      </c>
      <c r="C129" s="41">
        <v>3.44</v>
      </c>
      <c r="D129" s="41">
        <v>13.15</v>
      </c>
      <c r="E129" s="41">
        <v>27.92</v>
      </c>
      <c r="F129" s="41">
        <v>243.75</v>
      </c>
      <c r="G129" s="66" t="s">
        <v>121</v>
      </c>
      <c r="H129" s="11" t="s">
        <v>122</v>
      </c>
    </row>
    <row r="130" spans="1:256" s="15" customFormat="1" ht="10.95" customHeight="1" x14ac:dyDescent="0.3">
      <c r="A130" s="151" t="s">
        <v>24</v>
      </c>
      <c r="B130" s="142">
        <v>200</v>
      </c>
      <c r="C130" s="152">
        <v>0.6</v>
      </c>
      <c r="D130" s="152">
        <v>0.4</v>
      </c>
      <c r="E130" s="152">
        <v>20.2</v>
      </c>
      <c r="F130" s="152">
        <v>92</v>
      </c>
      <c r="G130" s="153"/>
      <c r="H130" s="154"/>
    </row>
    <row r="131" spans="1:256" x14ac:dyDescent="0.2">
      <c r="A131" s="6" t="s">
        <v>42</v>
      </c>
      <c r="B131" s="42">
        <v>200</v>
      </c>
      <c r="C131" s="7">
        <v>0.15</v>
      </c>
      <c r="D131" s="7">
        <v>0.06</v>
      </c>
      <c r="E131" s="7">
        <v>20.65</v>
      </c>
      <c r="F131" s="7">
        <v>82.9</v>
      </c>
      <c r="G131" s="76" t="s">
        <v>43</v>
      </c>
      <c r="H131" s="11" t="s">
        <v>44</v>
      </c>
    </row>
    <row r="132" spans="1:256" x14ac:dyDescent="0.2">
      <c r="A132" s="14" t="s">
        <v>45</v>
      </c>
      <c r="B132" s="7">
        <v>20</v>
      </c>
      <c r="C132" s="124">
        <v>1.3</v>
      </c>
      <c r="D132" s="124">
        <v>0.2</v>
      </c>
      <c r="E132" s="124">
        <v>8.6</v>
      </c>
      <c r="F132" s="124">
        <v>43</v>
      </c>
      <c r="G132" s="41">
        <v>11</v>
      </c>
      <c r="H132" s="11" t="s">
        <v>47</v>
      </c>
    </row>
    <row r="133" spans="1:256" x14ac:dyDescent="0.2">
      <c r="A133" s="16" t="s">
        <v>25</v>
      </c>
      <c r="B133" s="4">
        <f>SUM(B127:B132)</f>
        <v>920</v>
      </c>
      <c r="C133" s="126">
        <f>SUM(C127:C132)</f>
        <v>15.639999999999999</v>
      </c>
      <c r="D133" s="126">
        <f>SUM(D127:D132)</f>
        <v>25.599999999999994</v>
      </c>
      <c r="E133" s="126">
        <f>SUM(E127:E132)</f>
        <v>97.289999999999992</v>
      </c>
      <c r="F133" s="126">
        <f>SUM(F127:F132)</f>
        <v>677.4</v>
      </c>
      <c r="G133" s="4"/>
      <c r="H133" s="6"/>
    </row>
    <row r="134" spans="1:256" x14ac:dyDescent="0.2">
      <c r="A134" s="46" t="s">
        <v>227</v>
      </c>
      <c r="B134" s="47"/>
      <c r="C134" s="47"/>
      <c r="D134" s="47"/>
      <c r="E134" s="47"/>
      <c r="F134" s="47"/>
      <c r="G134" s="47"/>
      <c r="H134" s="48"/>
    </row>
    <row r="135" spans="1:256" x14ac:dyDescent="0.2">
      <c r="A135" s="85" t="s">
        <v>198</v>
      </c>
      <c r="B135" s="102">
        <v>100</v>
      </c>
      <c r="C135" s="122">
        <v>12.29</v>
      </c>
      <c r="D135" s="122">
        <v>12.64</v>
      </c>
      <c r="E135" s="122">
        <v>38.909999999999997</v>
      </c>
      <c r="F135" s="122">
        <v>269.33</v>
      </c>
      <c r="G135" s="76" t="s">
        <v>34</v>
      </c>
      <c r="H135" s="123" t="s">
        <v>199</v>
      </c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  <c r="IU135" s="33"/>
      <c r="IV135" s="33"/>
    </row>
    <row r="136" spans="1:256" s="83" customFormat="1" ht="10.5" customHeight="1" x14ac:dyDescent="0.3">
      <c r="A136" s="11" t="s">
        <v>21</v>
      </c>
      <c r="B136" s="42">
        <v>215</v>
      </c>
      <c r="C136" s="10">
        <v>7.0000000000000007E-2</v>
      </c>
      <c r="D136" s="10">
        <v>0.02</v>
      </c>
      <c r="E136" s="82">
        <v>15</v>
      </c>
      <c r="F136" s="10">
        <v>60</v>
      </c>
      <c r="G136" s="69" t="s">
        <v>22</v>
      </c>
      <c r="H136" s="70" t="s">
        <v>23</v>
      </c>
    </row>
    <row r="137" spans="1:256" x14ac:dyDescent="0.2">
      <c r="A137" s="127" t="s">
        <v>25</v>
      </c>
      <c r="B137" s="128">
        <f>SUM(B135:B136)</f>
        <v>315</v>
      </c>
      <c r="C137" s="128">
        <f>SUM(C135:C136)</f>
        <v>12.36</v>
      </c>
      <c r="D137" s="128">
        <f>SUM(D135:D136)</f>
        <v>12.66</v>
      </c>
      <c r="E137" s="128">
        <f>SUM(E135:E136)</f>
        <v>53.91</v>
      </c>
      <c r="F137" s="128">
        <f>SUM(F135:F136)</f>
        <v>329.33</v>
      </c>
      <c r="G137" s="129"/>
      <c r="H137" s="130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  <c r="AM137" s="131"/>
      <c r="AN137" s="131"/>
      <c r="AO137" s="131"/>
      <c r="AP137" s="131"/>
      <c r="AQ137" s="131"/>
      <c r="AR137" s="131"/>
      <c r="AS137" s="131"/>
      <c r="AT137" s="131"/>
      <c r="AU137" s="131"/>
      <c r="AV137" s="131"/>
      <c r="AW137" s="131"/>
      <c r="AX137" s="131"/>
      <c r="AY137" s="131"/>
      <c r="AZ137" s="131"/>
      <c r="BA137" s="131"/>
      <c r="BB137" s="131"/>
      <c r="BC137" s="131"/>
      <c r="BD137" s="131"/>
      <c r="BE137" s="131"/>
      <c r="BF137" s="131"/>
      <c r="BG137" s="131"/>
      <c r="BH137" s="131"/>
      <c r="BI137" s="131"/>
      <c r="BJ137" s="131"/>
      <c r="BK137" s="131"/>
      <c r="BL137" s="131"/>
      <c r="BM137" s="131"/>
      <c r="BN137" s="131"/>
      <c r="BO137" s="131"/>
      <c r="BP137" s="131"/>
      <c r="BQ137" s="131"/>
      <c r="BR137" s="131"/>
      <c r="BS137" s="131"/>
      <c r="BT137" s="131"/>
      <c r="BU137" s="131"/>
      <c r="BV137" s="131"/>
      <c r="BW137" s="131"/>
      <c r="BX137" s="131"/>
      <c r="BY137" s="131"/>
      <c r="BZ137" s="131"/>
      <c r="CA137" s="131"/>
      <c r="CB137" s="131"/>
      <c r="CC137" s="131"/>
      <c r="CD137" s="131"/>
      <c r="CE137" s="131"/>
      <c r="CF137" s="131"/>
      <c r="CG137" s="131"/>
      <c r="CH137" s="131"/>
      <c r="CI137" s="131"/>
      <c r="CJ137" s="131"/>
      <c r="CK137" s="131"/>
      <c r="CL137" s="131"/>
      <c r="CM137" s="131"/>
      <c r="CN137" s="131"/>
      <c r="CO137" s="131"/>
      <c r="CP137" s="131"/>
      <c r="CQ137" s="131"/>
      <c r="CR137" s="131"/>
      <c r="CS137" s="131"/>
      <c r="CT137" s="131"/>
      <c r="CU137" s="131"/>
      <c r="CV137" s="131"/>
      <c r="CW137" s="131"/>
      <c r="CX137" s="131"/>
      <c r="CY137" s="131"/>
      <c r="CZ137" s="131"/>
      <c r="DA137" s="131"/>
      <c r="DB137" s="131"/>
      <c r="DC137" s="131"/>
      <c r="DD137" s="131"/>
      <c r="DE137" s="131"/>
      <c r="DF137" s="131"/>
      <c r="DG137" s="131"/>
      <c r="DH137" s="131"/>
      <c r="DI137" s="131"/>
      <c r="DJ137" s="131"/>
      <c r="DK137" s="131"/>
      <c r="DL137" s="131"/>
      <c r="DM137" s="131"/>
      <c r="DN137" s="131"/>
      <c r="DO137" s="131"/>
      <c r="DP137" s="131"/>
      <c r="DQ137" s="131"/>
      <c r="DR137" s="131"/>
      <c r="DS137" s="131"/>
      <c r="DT137" s="131"/>
      <c r="DU137" s="131"/>
      <c r="DV137" s="131"/>
      <c r="DW137" s="131"/>
      <c r="DX137" s="131"/>
      <c r="DY137" s="131"/>
      <c r="DZ137" s="131"/>
      <c r="EA137" s="131"/>
      <c r="EB137" s="131"/>
      <c r="EC137" s="131"/>
      <c r="ED137" s="131"/>
      <c r="EE137" s="131"/>
      <c r="EF137" s="131"/>
      <c r="EG137" s="131"/>
      <c r="EH137" s="131"/>
      <c r="EI137" s="131"/>
      <c r="EJ137" s="131"/>
      <c r="EK137" s="131"/>
      <c r="EL137" s="131"/>
      <c r="EM137" s="131"/>
      <c r="EN137" s="131"/>
      <c r="EO137" s="131"/>
      <c r="EP137" s="131"/>
      <c r="EQ137" s="131"/>
      <c r="ER137" s="131"/>
      <c r="ES137" s="131"/>
      <c r="ET137" s="131"/>
      <c r="EU137" s="131"/>
      <c r="EV137" s="131"/>
      <c r="EW137" s="131"/>
      <c r="EX137" s="131"/>
      <c r="EY137" s="131"/>
      <c r="EZ137" s="131"/>
      <c r="FA137" s="131"/>
      <c r="FB137" s="131"/>
      <c r="FC137" s="131"/>
      <c r="FD137" s="131"/>
      <c r="FE137" s="131"/>
      <c r="FF137" s="131"/>
      <c r="FG137" s="131"/>
      <c r="FH137" s="131"/>
      <c r="FI137" s="131"/>
      <c r="FJ137" s="131"/>
      <c r="FK137" s="131"/>
      <c r="FL137" s="131"/>
      <c r="FM137" s="131"/>
      <c r="FN137" s="131"/>
      <c r="FO137" s="131"/>
      <c r="FP137" s="131"/>
      <c r="FQ137" s="131"/>
      <c r="FR137" s="131"/>
      <c r="FS137" s="131"/>
      <c r="FT137" s="131"/>
      <c r="FU137" s="131"/>
      <c r="FV137" s="131"/>
      <c r="FW137" s="131"/>
      <c r="FX137" s="131"/>
      <c r="FY137" s="131"/>
      <c r="FZ137" s="131"/>
      <c r="GA137" s="131"/>
      <c r="GB137" s="131"/>
      <c r="GC137" s="131"/>
      <c r="GD137" s="131"/>
      <c r="GE137" s="131"/>
      <c r="GF137" s="131"/>
      <c r="GG137" s="131"/>
      <c r="GH137" s="131"/>
      <c r="GI137" s="131"/>
      <c r="GJ137" s="131"/>
      <c r="GK137" s="131"/>
      <c r="GL137" s="131"/>
      <c r="GM137" s="131"/>
      <c r="GN137" s="131"/>
      <c r="GO137" s="131"/>
      <c r="GP137" s="131"/>
      <c r="GQ137" s="131"/>
      <c r="GR137" s="131"/>
      <c r="GS137" s="131"/>
      <c r="GT137" s="131"/>
      <c r="GU137" s="131"/>
      <c r="GV137" s="131"/>
      <c r="GW137" s="131"/>
      <c r="GX137" s="131"/>
      <c r="GY137" s="131"/>
      <c r="GZ137" s="131"/>
      <c r="HA137" s="131"/>
      <c r="HB137" s="131"/>
      <c r="HC137" s="131"/>
      <c r="HD137" s="131"/>
      <c r="HE137" s="131"/>
      <c r="HF137" s="131"/>
      <c r="HG137" s="131"/>
      <c r="HH137" s="131"/>
      <c r="HI137" s="131"/>
      <c r="HJ137" s="131"/>
      <c r="HK137" s="131"/>
      <c r="HL137" s="131"/>
      <c r="HM137" s="131"/>
      <c r="HN137" s="131"/>
      <c r="HO137" s="131"/>
      <c r="HP137" s="131"/>
      <c r="HQ137" s="131"/>
      <c r="HR137" s="131"/>
      <c r="HS137" s="131"/>
      <c r="HT137" s="131"/>
      <c r="HU137" s="131"/>
      <c r="HV137" s="131"/>
      <c r="HW137" s="131"/>
      <c r="HX137" s="131"/>
      <c r="HY137" s="131"/>
      <c r="HZ137" s="131"/>
      <c r="IA137" s="131"/>
      <c r="IB137" s="131"/>
      <c r="IC137" s="131"/>
      <c r="ID137" s="131"/>
      <c r="IE137" s="131"/>
      <c r="IF137" s="131"/>
      <c r="IG137" s="131"/>
      <c r="IH137" s="131"/>
      <c r="II137" s="131"/>
      <c r="IJ137" s="131"/>
      <c r="IK137" s="131"/>
      <c r="IL137" s="131"/>
      <c r="IM137" s="131"/>
      <c r="IN137" s="131"/>
      <c r="IO137" s="131"/>
      <c r="IP137" s="131"/>
      <c r="IQ137" s="131"/>
      <c r="IR137" s="131"/>
      <c r="IS137" s="131"/>
      <c r="IT137" s="131"/>
      <c r="IU137" s="131"/>
      <c r="IV137" s="131"/>
    </row>
    <row r="138" spans="1:256" x14ac:dyDescent="0.2">
      <c r="A138" s="90" t="s">
        <v>124</v>
      </c>
      <c r="B138" s="91"/>
      <c r="C138" s="91"/>
      <c r="D138" s="91"/>
      <c r="E138" s="91"/>
      <c r="F138" s="91"/>
      <c r="G138" s="92"/>
      <c r="H138" s="93"/>
    </row>
    <row r="139" spans="1:256" x14ac:dyDescent="0.2">
      <c r="A139" s="43" t="s">
        <v>2</v>
      </c>
      <c r="B139" s="49"/>
      <c r="C139" s="50"/>
      <c r="D139" s="50"/>
      <c r="E139" s="50"/>
      <c r="F139" s="50"/>
      <c r="G139" s="43" t="s">
        <v>4</v>
      </c>
      <c r="H139" s="43" t="s">
        <v>5</v>
      </c>
    </row>
    <row r="140" spans="1:256" ht="15.75" customHeight="1" x14ac:dyDescent="0.2">
      <c r="A140" s="55"/>
      <c r="B140" s="100" t="s">
        <v>6</v>
      </c>
      <c r="C140" s="121" t="s">
        <v>7</v>
      </c>
      <c r="D140" s="121" t="s">
        <v>8</v>
      </c>
      <c r="E140" s="121" t="s">
        <v>9</v>
      </c>
      <c r="F140" s="121" t="s">
        <v>10</v>
      </c>
      <c r="G140" s="55"/>
      <c r="H140" s="55"/>
    </row>
    <row r="141" spans="1:256" x14ac:dyDescent="0.2">
      <c r="A141" s="46" t="s">
        <v>224</v>
      </c>
      <c r="B141" s="47"/>
      <c r="C141" s="47"/>
      <c r="D141" s="47"/>
      <c r="E141" s="47"/>
      <c r="F141" s="47"/>
      <c r="G141" s="47"/>
      <c r="H141" s="48"/>
    </row>
    <row r="142" spans="1:256" s="12" customFormat="1" ht="12.75" customHeight="1" x14ac:dyDescent="0.2">
      <c r="A142" s="62" t="s">
        <v>128</v>
      </c>
      <c r="B142" s="113">
        <v>260</v>
      </c>
      <c r="C142" s="60">
        <v>1.51</v>
      </c>
      <c r="D142" s="60">
        <v>6.39</v>
      </c>
      <c r="E142" s="60">
        <v>7.99</v>
      </c>
      <c r="F142" s="60">
        <v>94.43</v>
      </c>
      <c r="G142" s="101" t="s">
        <v>166</v>
      </c>
      <c r="H142" s="108" t="s">
        <v>130</v>
      </c>
    </row>
    <row r="143" spans="1:256" s="83" customFormat="1" x14ac:dyDescent="0.3">
      <c r="A143" s="11" t="s">
        <v>207</v>
      </c>
      <c r="B143" s="110">
        <v>80</v>
      </c>
      <c r="C143" s="122">
        <v>10.199999999999999</v>
      </c>
      <c r="D143" s="122">
        <v>11.3</v>
      </c>
      <c r="E143" s="122">
        <v>30.1</v>
      </c>
      <c r="F143" s="122">
        <v>266.39999999999998</v>
      </c>
      <c r="G143" s="66" t="s">
        <v>208</v>
      </c>
      <c r="H143" s="11" t="s">
        <v>209</v>
      </c>
    </row>
    <row r="144" spans="1:256" x14ac:dyDescent="0.2">
      <c r="A144" s="6" t="s">
        <v>134</v>
      </c>
      <c r="B144" s="42">
        <v>200</v>
      </c>
      <c r="C144" s="41">
        <v>0.33</v>
      </c>
      <c r="D144" s="41">
        <v>0</v>
      </c>
      <c r="E144" s="41">
        <v>22.78</v>
      </c>
      <c r="F144" s="41">
        <v>94.44</v>
      </c>
      <c r="G144" s="66" t="s">
        <v>135</v>
      </c>
      <c r="H144" s="11" t="s">
        <v>136</v>
      </c>
    </row>
    <row r="145" spans="1:8" x14ac:dyDescent="0.2">
      <c r="A145" s="14" t="s">
        <v>45</v>
      </c>
      <c r="B145" s="7">
        <v>20</v>
      </c>
      <c r="C145" s="124">
        <v>1.3</v>
      </c>
      <c r="D145" s="124">
        <v>0.2</v>
      </c>
      <c r="E145" s="124">
        <v>8.6</v>
      </c>
      <c r="F145" s="124">
        <v>43</v>
      </c>
      <c r="G145" s="41">
        <v>11</v>
      </c>
      <c r="H145" s="11" t="s">
        <v>47</v>
      </c>
    </row>
    <row r="146" spans="1:8" x14ac:dyDescent="0.2">
      <c r="A146" s="16" t="s">
        <v>25</v>
      </c>
      <c r="B146" s="4">
        <f>SUM(B142:B145)</f>
        <v>560</v>
      </c>
      <c r="C146" s="31">
        <f>SUM(C142:C145)</f>
        <v>13.34</v>
      </c>
      <c r="D146" s="31">
        <f>SUM(D142:D145)</f>
        <v>17.89</v>
      </c>
      <c r="E146" s="31">
        <f>SUM(E142:E145)</f>
        <v>69.47</v>
      </c>
      <c r="F146" s="31">
        <f>SUM(F142:F145)</f>
        <v>498.27</v>
      </c>
      <c r="G146" s="4"/>
      <c r="H146" s="6"/>
    </row>
    <row r="147" spans="1:8" x14ac:dyDescent="0.2">
      <c r="A147" s="46" t="s">
        <v>225</v>
      </c>
      <c r="B147" s="47"/>
      <c r="C147" s="47"/>
      <c r="D147" s="47"/>
      <c r="E147" s="47"/>
      <c r="F147" s="47"/>
      <c r="G147" s="47"/>
      <c r="H147" s="48"/>
    </row>
    <row r="148" spans="1:8" x14ac:dyDescent="0.2">
      <c r="A148" s="6" t="s">
        <v>93</v>
      </c>
      <c r="B148" s="102">
        <v>220</v>
      </c>
      <c r="C148" s="140">
        <v>14.88</v>
      </c>
      <c r="D148" s="140">
        <v>17.510000000000002</v>
      </c>
      <c r="E148" s="140">
        <v>37.520000000000003</v>
      </c>
      <c r="F148" s="140">
        <v>367.84</v>
      </c>
      <c r="G148" s="111" t="s">
        <v>94</v>
      </c>
      <c r="H148" s="62" t="s">
        <v>95</v>
      </c>
    </row>
    <row r="149" spans="1:8" ht="20.399999999999999" x14ac:dyDescent="0.2">
      <c r="A149" s="85" t="s">
        <v>76</v>
      </c>
      <c r="B149" s="102">
        <v>60</v>
      </c>
      <c r="C149" s="122">
        <v>0.66</v>
      </c>
      <c r="D149" s="122">
        <v>0.12</v>
      </c>
      <c r="E149" s="122">
        <v>2.2799999999999998</v>
      </c>
      <c r="F149" s="122">
        <v>13.2</v>
      </c>
      <c r="G149" s="86" t="s">
        <v>77</v>
      </c>
      <c r="H149" s="11" t="s">
        <v>78</v>
      </c>
    </row>
    <row r="150" spans="1:8" s="83" customFormat="1" ht="10.5" customHeight="1" x14ac:dyDescent="0.3">
      <c r="A150" s="11" t="s">
        <v>21</v>
      </c>
      <c r="B150" s="42">
        <v>215</v>
      </c>
      <c r="C150" s="10">
        <v>7.0000000000000007E-2</v>
      </c>
      <c r="D150" s="10">
        <v>0.02</v>
      </c>
      <c r="E150" s="82">
        <v>15</v>
      </c>
      <c r="F150" s="10">
        <v>60</v>
      </c>
      <c r="G150" s="69" t="s">
        <v>22</v>
      </c>
      <c r="H150" s="70" t="s">
        <v>23</v>
      </c>
    </row>
    <row r="151" spans="1:8" x14ac:dyDescent="0.2">
      <c r="A151" s="14" t="s">
        <v>79</v>
      </c>
      <c r="B151" s="38">
        <v>20</v>
      </c>
      <c r="C151" s="7">
        <f>3.2/2</f>
        <v>1.6</v>
      </c>
      <c r="D151" s="7">
        <f>0.4/2</f>
        <v>0.2</v>
      </c>
      <c r="E151" s="7">
        <f>20.4/2</f>
        <v>10.199999999999999</v>
      </c>
      <c r="F151" s="7">
        <v>50</v>
      </c>
      <c r="G151" s="82" t="s">
        <v>46</v>
      </c>
      <c r="H151" s="11" t="s">
        <v>49</v>
      </c>
    </row>
    <row r="152" spans="1:8" x14ac:dyDescent="0.2">
      <c r="A152" s="16" t="s">
        <v>25</v>
      </c>
      <c r="B152" s="4">
        <f>SUM(B148:B151)</f>
        <v>515</v>
      </c>
      <c r="C152" s="31">
        <f>SUM(C148:C151)</f>
        <v>17.21</v>
      </c>
      <c r="D152" s="31">
        <f>SUM(D148:D151)</f>
        <v>17.850000000000001</v>
      </c>
      <c r="E152" s="31">
        <f>SUM(E148:E151)</f>
        <v>65</v>
      </c>
      <c r="F152" s="31">
        <f>SUM(F148:F151)</f>
        <v>491.03999999999996</v>
      </c>
      <c r="G152" s="4"/>
      <c r="H152" s="6"/>
    </row>
    <row r="153" spans="1:8" x14ac:dyDescent="0.2">
      <c r="A153" s="49" t="s">
        <v>226</v>
      </c>
      <c r="B153" s="75"/>
      <c r="C153" s="75"/>
      <c r="D153" s="75"/>
      <c r="E153" s="75"/>
      <c r="F153" s="75"/>
      <c r="G153" s="50"/>
      <c r="H153" s="51"/>
    </row>
    <row r="154" spans="1:8" s="12" customFormat="1" ht="12.75" customHeight="1" x14ac:dyDescent="0.2">
      <c r="A154" s="62" t="s">
        <v>128</v>
      </c>
      <c r="B154" s="113">
        <v>260</v>
      </c>
      <c r="C154" s="60">
        <v>1.51</v>
      </c>
      <c r="D154" s="60">
        <v>6.39</v>
      </c>
      <c r="E154" s="60">
        <v>7.99</v>
      </c>
      <c r="F154" s="60">
        <v>94.43</v>
      </c>
      <c r="G154" s="101" t="s">
        <v>166</v>
      </c>
      <c r="H154" s="108" t="s">
        <v>130</v>
      </c>
    </row>
    <row r="155" spans="1:8" s="19" customFormat="1" ht="13.5" customHeight="1" x14ac:dyDescent="0.2">
      <c r="A155" s="6" t="s">
        <v>131</v>
      </c>
      <c r="B155" s="10">
        <v>90</v>
      </c>
      <c r="C155" s="8">
        <v>14.68</v>
      </c>
      <c r="D155" s="8">
        <v>9.98</v>
      </c>
      <c r="E155" s="8">
        <v>11.03</v>
      </c>
      <c r="F155" s="8">
        <v>180.7</v>
      </c>
      <c r="G155" s="82" t="s">
        <v>132</v>
      </c>
      <c r="H155" s="11" t="s">
        <v>133</v>
      </c>
    </row>
    <row r="156" spans="1:8" s="19" customFormat="1" ht="21.75" customHeight="1" x14ac:dyDescent="0.2">
      <c r="A156" s="6" t="s">
        <v>86</v>
      </c>
      <c r="B156" s="10">
        <v>150</v>
      </c>
      <c r="C156" s="8">
        <v>3.65</v>
      </c>
      <c r="D156" s="8">
        <v>5.37</v>
      </c>
      <c r="E156" s="8">
        <v>36.68</v>
      </c>
      <c r="F156" s="8">
        <v>209.7</v>
      </c>
      <c r="G156" s="10" t="s">
        <v>87</v>
      </c>
      <c r="H156" s="6" t="s">
        <v>88</v>
      </c>
    </row>
    <row r="157" spans="1:8" ht="20.399999999999999" x14ac:dyDescent="0.2">
      <c r="A157" s="85" t="s">
        <v>76</v>
      </c>
      <c r="B157" s="102">
        <v>60</v>
      </c>
      <c r="C157" s="122">
        <v>0.66</v>
      </c>
      <c r="D157" s="122">
        <v>0.12</v>
      </c>
      <c r="E157" s="122">
        <v>2.2799999999999998</v>
      </c>
      <c r="F157" s="122">
        <v>13.2</v>
      </c>
      <c r="G157" s="86" t="s">
        <v>77</v>
      </c>
      <c r="H157" s="11" t="s">
        <v>78</v>
      </c>
    </row>
    <row r="158" spans="1:8" x14ac:dyDescent="0.2">
      <c r="A158" s="6" t="s">
        <v>134</v>
      </c>
      <c r="B158" s="42">
        <v>200</v>
      </c>
      <c r="C158" s="41">
        <v>0.33</v>
      </c>
      <c r="D158" s="41">
        <v>0</v>
      </c>
      <c r="E158" s="41">
        <v>22.78</v>
      </c>
      <c r="F158" s="41">
        <v>94.44</v>
      </c>
      <c r="G158" s="66" t="s">
        <v>135</v>
      </c>
      <c r="H158" s="11" t="s">
        <v>136</v>
      </c>
    </row>
    <row r="159" spans="1:8" x14ac:dyDescent="0.2">
      <c r="A159" s="14" t="s">
        <v>45</v>
      </c>
      <c r="B159" s="7">
        <v>20</v>
      </c>
      <c r="C159" s="124">
        <v>1.3</v>
      </c>
      <c r="D159" s="124">
        <v>0.2</v>
      </c>
      <c r="E159" s="124">
        <v>8.6</v>
      </c>
      <c r="F159" s="124">
        <v>43</v>
      </c>
      <c r="G159" s="41">
        <v>11</v>
      </c>
      <c r="H159" s="11" t="s">
        <v>47</v>
      </c>
    </row>
    <row r="160" spans="1:8" x14ac:dyDescent="0.2">
      <c r="A160" s="16" t="s">
        <v>25</v>
      </c>
      <c r="B160" s="4">
        <f>SUM(B154:B159)</f>
        <v>780</v>
      </c>
      <c r="C160" s="126">
        <f>SUM(C154:C159)</f>
        <v>22.13</v>
      </c>
      <c r="D160" s="126">
        <f>SUM(D154:D159)</f>
        <v>22.060000000000002</v>
      </c>
      <c r="E160" s="126">
        <f>SUM(E154:E159)</f>
        <v>89.36</v>
      </c>
      <c r="F160" s="126">
        <f>SUM(F154:F159)</f>
        <v>635.47</v>
      </c>
      <c r="G160" s="4"/>
      <c r="H160" s="6"/>
    </row>
    <row r="161" spans="1:256" x14ac:dyDescent="0.2">
      <c r="A161" s="46" t="s">
        <v>227</v>
      </c>
      <c r="B161" s="47"/>
      <c r="C161" s="47"/>
      <c r="D161" s="47"/>
      <c r="E161" s="47"/>
      <c r="F161" s="47"/>
      <c r="G161" s="47"/>
      <c r="H161" s="48"/>
    </row>
    <row r="162" spans="1:256" s="83" customFormat="1" x14ac:dyDescent="0.3">
      <c r="A162" s="11" t="s">
        <v>207</v>
      </c>
      <c r="B162" s="135">
        <v>100</v>
      </c>
      <c r="C162" s="115">
        <v>12.78</v>
      </c>
      <c r="D162" s="115">
        <v>14.16</v>
      </c>
      <c r="E162" s="115">
        <v>37.659999999999997</v>
      </c>
      <c r="F162" s="115">
        <v>333</v>
      </c>
      <c r="G162" s="66" t="s">
        <v>208</v>
      </c>
      <c r="H162" s="11" t="s">
        <v>209</v>
      </c>
    </row>
    <row r="163" spans="1:256" s="83" customFormat="1" ht="10.5" customHeight="1" x14ac:dyDescent="0.3">
      <c r="A163" s="11" t="s">
        <v>21</v>
      </c>
      <c r="B163" s="42">
        <v>215</v>
      </c>
      <c r="C163" s="10">
        <v>7.0000000000000007E-2</v>
      </c>
      <c r="D163" s="10">
        <v>0.02</v>
      </c>
      <c r="E163" s="82">
        <v>15</v>
      </c>
      <c r="F163" s="10">
        <v>60</v>
      </c>
      <c r="G163" s="69" t="s">
        <v>22</v>
      </c>
      <c r="H163" s="70" t="s">
        <v>23</v>
      </c>
    </row>
    <row r="164" spans="1:256" x14ac:dyDescent="0.2">
      <c r="A164" s="127" t="s">
        <v>25</v>
      </c>
      <c r="B164" s="128">
        <f>SUM(B162:B163)</f>
        <v>315</v>
      </c>
      <c r="C164" s="128">
        <f>SUM(C162:C163)</f>
        <v>12.85</v>
      </c>
      <c r="D164" s="128">
        <f>SUM(D162:D163)</f>
        <v>14.18</v>
      </c>
      <c r="E164" s="128">
        <f>SUM(E162:E163)</f>
        <v>52.66</v>
      </c>
      <c r="F164" s="128">
        <f>SUM(F162:F163)</f>
        <v>393</v>
      </c>
      <c r="G164" s="129"/>
      <c r="H164" s="130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  <c r="AA164" s="131"/>
      <c r="AB164" s="131"/>
      <c r="AC164" s="131"/>
      <c r="AD164" s="131"/>
      <c r="AE164" s="131"/>
      <c r="AF164" s="131"/>
      <c r="AG164" s="131"/>
      <c r="AH164" s="131"/>
      <c r="AI164" s="131"/>
      <c r="AJ164" s="131"/>
      <c r="AK164" s="131"/>
      <c r="AL164" s="131"/>
      <c r="AM164" s="131"/>
      <c r="AN164" s="131"/>
      <c r="AO164" s="131"/>
      <c r="AP164" s="131"/>
      <c r="AQ164" s="131"/>
      <c r="AR164" s="131"/>
      <c r="AS164" s="131"/>
      <c r="AT164" s="131"/>
      <c r="AU164" s="131"/>
      <c r="AV164" s="131"/>
      <c r="AW164" s="131"/>
      <c r="AX164" s="131"/>
      <c r="AY164" s="131"/>
      <c r="AZ164" s="131"/>
      <c r="BA164" s="131"/>
      <c r="BB164" s="131"/>
      <c r="BC164" s="131"/>
      <c r="BD164" s="131"/>
      <c r="BE164" s="131"/>
      <c r="BF164" s="131"/>
      <c r="BG164" s="131"/>
      <c r="BH164" s="131"/>
      <c r="BI164" s="131"/>
      <c r="BJ164" s="131"/>
      <c r="BK164" s="131"/>
      <c r="BL164" s="131"/>
      <c r="BM164" s="131"/>
      <c r="BN164" s="131"/>
      <c r="BO164" s="131"/>
      <c r="BP164" s="131"/>
      <c r="BQ164" s="131"/>
      <c r="BR164" s="131"/>
      <c r="BS164" s="131"/>
      <c r="BT164" s="131"/>
      <c r="BU164" s="131"/>
      <c r="BV164" s="131"/>
      <c r="BW164" s="131"/>
      <c r="BX164" s="131"/>
      <c r="BY164" s="131"/>
      <c r="BZ164" s="131"/>
      <c r="CA164" s="131"/>
      <c r="CB164" s="131"/>
      <c r="CC164" s="131"/>
      <c r="CD164" s="131"/>
      <c r="CE164" s="131"/>
      <c r="CF164" s="131"/>
      <c r="CG164" s="131"/>
      <c r="CH164" s="131"/>
      <c r="CI164" s="131"/>
      <c r="CJ164" s="131"/>
      <c r="CK164" s="131"/>
      <c r="CL164" s="131"/>
      <c r="CM164" s="131"/>
      <c r="CN164" s="131"/>
      <c r="CO164" s="131"/>
      <c r="CP164" s="131"/>
      <c r="CQ164" s="131"/>
      <c r="CR164" s="131"/>
      <c r="CS164" s="131"/>
      <c r="CT164" s="131"/>
      <c r="CU164" s="131"/>
      <c r="CV164" s="131"/>
      <c r="CW164" s="131"/>
      <c r="CX164" s="131"/>
      <c r="CY164" s="131"/>
      <c r="CZ164" s="131"/>
      <c r="DA164" s="131"/>
      <c r="DB164" s="131"/>
      <c r="DC164" s="131"/>
      <c r="DD164" s="131"/>
      <c r="DE164" s="131"/>
      <c r="DF164" s="131"/>
      <c r="DG164" s="131"/>
      <c r="DH164" s="131"/>
      <c r="DI164" s="131"/>
      <c r="DJ164" s="131"/>
      <c r="DK164" s="131"/>
      <c r="DL164" s="131"/>
      <c r="DM164" s="131"/>
      <c r="DN164" s="131"/>
      <c r="DO164" s="131"/>
      <c r="DP164" s="131"/>
      <c r="DQ164" s="131"/>
      <c r="DR164" s="131"/>
      <c r="DS164" s="131"/>
      <c r="DT164" s="131"/>
      <c r="DU164" s="131"/>
      <c r="DV164" s="131"/>
      <c r="DW164" s="131"/>
      <c r="DX164" s="131"/>
      <c r="DY164" s="131"/>
      <c r="DZ164" s="131"/>
      <c r="EA164" s="131"/>
      <c r="EB164" s="131"/>
      <c r="EC164" s="131"/>
      <c r="ED164" s="131"/>
      <c r="EE164" s="131"/>
      <c r="EF164" s="131"/>
      <c r="EG164" s="131"/>
      <c r="EH164" s="131"/>
      <c r="EI164" s="131"/>
      <c r="EJ164" s="131"/>
      <c r="EK164" s="131"/>
      <c r="EL164" s="131"/>
      <c r="EM164" s="131"/>
      <c r="EN164" s="131"/>
      <c r="EO164" s="131"/>
      <c r="EP164" s="131"/>
      <c r="EQ164" s="131"/>
      <c r="ER164" s="131"/>
      <c r="ES164" s="131"/>
      <c r="ET164" s="131"/>
      <c r="EU164" s="131"/>
      <c r="EV164" s="131"/>
      <c r="EW164" s="131"/>
      <c r="EX164" s="131"/>
      <c r="EY164" s="131"/>
      <c r="EZ164" s="131"/>
      <c r="FA164" s="131"/>
      <c r="FB164" s="131"/>
      <c r="FC164" s="131"/>
      <c r="FD164" s="131"/>
      <c r="FE164" s="131"/>
      <c r="FF164" s="131"/>
      <c r="FG164" s="131"/>
      <c r="FH164" s="131"/>
      <c r="FI164" s="131"/>
      <c r="FJ164" s="131"/>
      <c r="FK164" s="131"/>
      <c r="FL164" s="131"/>
      <c r="FM164" s="131"/>
      <c r="FN164" s="131"/>
      <c r="FO164" s="131"/>
      <c r="FP164" s="131"/>
      <c r="FQ164" s="131"/>
      <c r="FR164" s="131"/>
      <c r="FS164" s="131"/>
      <c r="FT164" s="131"/>
      <c r="FU164" s="131"/>
      <c r="FV164" s="131"/>
      <c r="FW164" s="131"/>
      <c r="FX164" s="131"/>
      <c r="FY164" s="131"/>
      <c r="FZ164" s="131"/>
      <c r="GA164" s="131"/>
      <c r="GB164" s="131"/>
      <c r="GC164" s="131"/>
      <c r="GD164" s="131"/>
      <c r="GE164" s="131"/>
      <c r="GF164" s="131"/>
      <c r="GG164" s="131"/>
      <c r="GH164" s="131"/>
      <c r="GI164" s="131"/>
      <c r="GJ164" s="131"/>
      <c r="GK164" s="131"/>
      <c r="GL164" s="131"/>
      <c r="GM164" s="131"/>
      <c r="GN164" s="131"/>
      <c r="GO164" s="131"/>
      <c r="GP164" s="131"/>
      <c r="GQ164" s="131"/>
      <c r="GR164" s="131"/>
      <c r="GS164" s="131"/>
      <c r="GT164" s="131"/>
      <c r="GU164" s="131"/>
      <c r="GV164" s="131"/>
      <c r="GW164" s="131"/>
      <c r="GX164" s="131"/>
      <c r="GY164" s="131"/>
      <c r="GZ164" s="131"/>
      <c r="HA164" s="131"/>
      <c r="HB164" s="131"/>
      <c r="HC164" s="131"/>
      <c r="HD164" s="131"/>
      <c r="HE164" s="131"/>
      <c r="HF164" s="131"/>
      <c r="HG164" s="131"/>
      <c r="HH164" s="131"/>
      <c r="HI164" s="131"/>
      <c r="HJ164" s="131"/>
      <c r="HK164" s="131"/>
      <c r="HL164" s="131"/>
      <c r="HM164" s="131"/>
      <c r="HN164" s="131"/>
      <c r="HO164" s="131"/>
      <c r="HP164" s="131"/>
      <c r="HQ164" s="131"/>
      <c r="HR164" s="131"/>
      <c r="HS164" s="131"/>
      <c r="HT164" s="131"/>
      <c r="HU164" s="131"/>
      <c r="HV164" s="131"/>
      <c r="HW164" s="131"/>
      <c r="HX164" s="131"/>
      <c r="HY164" s="131"/>
      <c r="HZ164" s="131"/>
      <c r="IA164" s="131"/>
      <c r="IB164" s="131"/>
      <c r="IC164" s="131"/>
      <c r="ID164" s="131"/>
      <c r="IE164" s="131"/>
      <c r="IF164" s="131"/>
      <c r="IG164" s="131"/>
      <c r="IH164" s="131"/>
      <c r="II164" s="131"/>
      <c r="IJ164" s="131"/>
      <c r="IK164" s="131"/>
      <c r="IL164" s="131"/>
      <c r="IM164" s="131"/>
      <c r="IN164" s="131"/>
      <c r="IO164" s="131"/>
      <c r="IP164" s="131"/>
      <c r="IQ164" s="131"/>
      <c r="IR164" s="131"/>
      <c r="IS164" s="131"/>
      <c r="IT164" s="131"/>
      <c r="IU164" s="131"/>
      <c r="IV164" s="131"/>
    </row>
    <row r="165" spans="1:256" x14ac:dyDescent="0.2">
      <c r="A165" s="155" t="s">
        <v>137</v>
      </c>
      <c r="B165" s="156"/>
      <c r="C165" s="156"/>
      <c r="D165" s="156"/>
      <c r="E165" s="156"/>
      <c r="F165" s="156"/>
      <c r="G165" s="156"/>
      <c r="H165" s="157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  <c r="AA165" s="131"/>
      <c r="AB165" s="131"/>
      <c r="AC165" s="131"/>
      <c r="AD165" s="131"/>
      <c r="AE165" s="131"/>
      <c r="AF165" s="131"/>
      <c r="AG165" s="131"/>
      <c r="AH165" s="131"/>
      <c r="AI165" s="131"/>
      <c r="AJ165" s="131"/>
      <c r="AK165" s="131"/>
      <c r="AL165" s="131"/>
      <c r="AM165" s="131"/>
      <c r="AN165" s="131"/>
      <c r="AO165" s="131"/>
      <c r="AP165" s="131"/>
      <c r="AQ165" s="131"/>
      <c r="AR165" s="131"/>
      <c r="AS165" s="131"/>
      <c r="AT165" s="131"/>
      <c r="AU165" s="131"/>
      <c r="AV165" s="131"/>
      <c r="AW165" s="131"/>
      <c r="AX165" s="131"/>
      <c r="AY165" s="131"/>
      <c r="AZ165" s="131"/>
      <c r="BA165" s="131"/>
      <c r="BB165" s="131"/>
      <c r="BC165" s="131"/>
      <c r="BD165" s="131"/>
      <c r="BE165" s="131"/>
      <c r="BF165" s="131"/>
      <c r="BG165" s="131"/>
      <c r="BH165" s="131"/>
      <c r="BI165" s="131"/>
      <c r="BJ165" s="131"/>
      <c r="BK165" s="131"/>
      <c r="BL165" s="131"/>
      <c r="BM165" s="131"/>
      <c r="BN165" s="131"/>
      <c r="BO165" s="131"/>
      <c r="BP165" s="131"/>
      <c r="BQ165" s="131"/>
      <c r="BR165" s="131"/>
      <c r="BS165" s="131"/>
      <c r="BT165" s="131"/>
      <c r="BU165" s="131"/>
      <c r="BV165" s="131"/>
      <c r="BW165" s="131"/>
      <c r="BX165" s="131"/>
      <c r="BY165" s="131"/>
      <c r="BZ165" s="131"/>
      <c r="CA165" s="131"/>
      <c r="CB165" s="131"/>
      <c r="CC165" s="131"/>
      <c r="CD165" s="131"/>
      <c r="CE165" s="131"/>
      <c r="CF165" s="131"/>
      <c r="CG165" s="131"/>
      <c r="CH165" s="131"/>
      <c r="CI165" s="131"/>
      <c r="CJ165" s="131"/>
      <c r="CK165" s="131"/>
      <c r="CL165" s="131"/>
      <c r="CM165" s="131"/>
      <c r="CN165" s="131"/>
      <c r="CO165" s="131"/>
      <c r="CP165" s="131"/>
      <c r="CQ165" s="131"/>
      <c r="CR165" s="131"/>
      <c r="CS165" s="131"/>
      <c r="CT165" s="131"/>
      <c r="CU165" s="131"/>
      <c r="CV165" s="131"/>
      <c r="CW165" s="131"/>
      <c r="CX165" s="131"/>
      <c r="CY165" s="131"/>
      <c r="CZ165" s="131"/>
      <c r="DA165" s="131"/>
      <c r="DB165" s="131"/>
      <c r="DC165" s="131"/>
      <c r="DD165" s="131"/>
      <c r="DE165" s="131"/>
      <c r="DF165" s="131"/>
      <c r="DG165" s="131"/>
      <c r="DH165" s="131"/>
      <c r="DI165" s="131"/>
      <c r="DJ165" s="131"/>
      <c r="DK165" s="131"/>
      <c r="DL165" s="131"/>
      <c r="DM165" s="131"/>
      <c r="DN165" s="131"/>
      <c r="DO165" s="131"/>
      <c r="DP165" s="131"/>
      <c r="DQ165" s="131"/>
      <c r="DR165" s="131"/>
      <c r="DS165" s="131"/>
      <c r="DT165" s="131"/>
      <c r="DU165" s="131"/>
      <c r="DV165" s="131"/>
      <c r="DW165" s="131"/>
      <c r="DX165" s="131"/>
      <c r="DY165" s="131"/>
      <c r="DZ165" s="131"/>
      <c r="EA165" s="131"/>
      <c r="EB165" s="131"/>
      <c r="EC165" s="131"/>
      <c r="ED165" s="131"/>
      <c r="EE165" s="131"/>
      <c r="EF165" s="131"/>
      <c r="EG165" s="131"/>
      <c r="EH165" s="131"/>
      <c r="EI165" s="131"/>
      <c r="EJ165" s="131"/>
      <c r="EK165" s="131"/>
      <c r="EL165" s="131"/>
      <c r="EM165" s="131"/>
      <c r="EN165" s="131"/>
      <c r="EO165" s="131"/>
      <c r="EP165" s="131"/>
      <c r="EQ165" s="131"/>
      <c r="ER165" s="131"/>
      <c r="ES165" s="131"/>
      <c r="ET165" s="131"/>
      <c r="EU165" s="131"/>
      <c r="EV165" s="131"/>
      <c r="EW165" s="131"/>
      <c r="EX165" s="131"/>
      <c r="EY165" s="131"/>
      <c r="EZ165" s="131"/>
      <c r="FA165" s="131"/>
      <c r="FB165" s="131"/>
      <c r="FC165" s="131"/>
      <c r="FD165" s="131"/>
      <c r="FE165" s="131"/>
      <c r="FF165" s="131"/>
      <c r="FG165" s="131"/>
      <c r="FH165" s="131"/>
      <c r="FI165" s="131"/>
      <c r="FJ165" s="131"/>
      <c r="FK165" s="131"/>
      <c r="FL165" s="131"/>
      <c r="FM165" s="131"/>
      <c r="FN165" s="131"/>
      <c r="FO165" s="131"/>
      <c r="FP165" s="131"/>
      <c r="FQ165" s="131"/>
      <c r="FR165" s="131"/>
      <c r="FS165" s="131"/>
      <c r="FT165" s="131"/>
      <c r="FU165" s="131"/>
      <c r="FV165" s="131"/>
      <c r="FW165" s="131"/>
      <c r="FX165" s="131"/>
      <c r="FY165" s="131"/>
      <c r="FZ165" s="131"/>
      <c r="GA165" s="131"/>
      <c r="GB165" s="131"/>
      <c r="GC165" s="131"/>
      <c r="GD165" s="131"/>
      <c r="GE165" s="131"/>
      <c r="GF165" s="131"/>
      <c r="GG165" s="131"/>
      <c r="GH165" s="131"/>
      <c r="GI165" s="131"/>
      <c r="GJ165" s="131"/>
      <c r="GK165" s="131"/>
      <c r="GL165" s="131"/>
      <c r="GM165" s="131"/>
      <c r="GN165" s="131"/>
      <c r="GO165" s="131"/>
      <c r="GP165" s="131"/>
      <c r="GQ165" s="131"/>
      <c r="GR165" s="131"/>
      <c r="GS165" s="131"/>
      <c r="GT165" s="131"/>
      <c r="GU165" s="131"/>
      <c r="GV165" s="131"/>
      <c r="GW165" s="131"/>
      <c r="GX165" s="131"/>
      <c r="GY165" s="131"/>
      <c r="GZ165" s="131"/>
      <c r="HA165" s="131"/>
      <c r="HB165" s="131"/>
      <c r="HC165" s="131"/>
      <c r="HD165" s="131"/>
      <c r="HE165" s="131"/>
      <c r="HF165" s="131"/>
      <c r="HG165" s="131"/>
      <c r="HH165" s="131"/>
      <c r="HI165" s="131"/>
      <c r="HJ165" s="131"/>
      <c r="HK165" s="131"/>
      <c r="HL165" s="131"/>
      <c r="HM165" s="131"/>
      <c r="HN165" s="131"/>
      <c r="HO165" s="131"/>
      <c r="HP165" s="131"/>
      <c r="HQ165" s="131"/>
      <c r="HR165" s="131"/>
      <c r="HS165" s="131"/>
      <c r="HT165" s="131"/>
      <c r="HU165" s="131"/>
      <c r="HV165" s="131"/>
      <c r="HW165" s="131"/>
      <c r="HX165" s="131"/>
      <c r="HY165" s="131"/>
      <c r="HZ165" s="131"/>
      <c r="IA165" s="131"/>
      <c r="IB165" s="131"/>
      <c r="IC165" s="131"/>
      <c r="ID165" s="131"/>
      <c r="IE165" s="131"/>
      <c r="IF165" s="131"/>
      <c r="IG165" s="131"/>
      <c r="IH165" s="131"/>
      <c r="II165" s="131"/>
      <c r="IJ165" s="131"/>
      <c r="IK165" s="131"/>
      <c r="IL165" s="131"/>
      <c r="IM165" s="131"/>
      <c r="IN165" s="131"/>
      <c r="IO165" s="131"/>
      <c r="IP165" s="131"/>
      <c r="IQ165" s="131"/>
      <c r="IR165" s="131"/>
      <c r="IS165" s="131"/>
      <c r="IT165" s="131"/>
      <c r="IU165" s="131"/>
      <c r="IV165" s="131"/>
    </row>
    <row r="166" spans="1:256" x14ac:dyDescent="0.2">
      <c r="A166" s="155" t="s">
        <v>1</v>
      </c>
      <c r="B166" s="156"/>
      <c r="C166" s="156"/>
      <c r="D166" s="156"/>
      <c r="E166" s="156"/>
      <c r="F166" s="156"/>
      <c r="G166" s="156"/>
      <c r="H166" s="157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1"/>
      <c r="AG166" s="131"/>
      <c r="AH166" s="131"/>
      <c r="AI166" s="131"/>
      <c r="AJ166" s="131"/>
      <c r="AK166" s="131"/>
      <c r="AL166" s="131"/>
      <c r="AM166" s="131"/>
      <c r="AN166" s="131"/>
      <c r="AO166" s="131"/>
      <c r="AP166" s="131"/>
      <c r="AQ166" s="131"/>
      <c r="AR166" s="131"/>
      <c r="AS166" s="131"/>
      <c r="AT166" s="131"/>
      <c r="AU166" s="131"/>
      <c r="AV166" s="131"/>
      <c r="AW166" s="131"/>
      <c r="AX166" s="131"/>
      <c r="AY166" s="131"/>
      <c r="AZ166" s="131"/>
      <c r="BA166" s="131"/>
      <c r="BB166" s="131"/>
      <c r="BC166" s="131"/>
      <c r="BD166" s="131"/>
      <c r="BE166" s="131"/>
      <c r="BF166" s="131"/>
      <c r="BG166" s="131"/>
      <c r="BH166" s="131"/>
      <c r="BI166" s="131"/>
      <c r="BJ166" s="131"/>
      <c r="BK166" s="131"/>
      <c r="BL166" s="131"/>
      <c r="BM166" s="131"/>
      <c r="BN166" s="131"/>
      <c r="BO166" s="131"/>
      <c r="BP166" s="131"/>
      <c r="BQ166" s="131"/>
      <c r="BR166" s="131"/>
      <c r="BS166" s="131"/>
      <c r="BT166" s="131"/>
      <c r="BU166" s="131"/>
      <c r="BV166" s="131"/>
      <c r="BW166" s="131"/>
      <c r="BX166" s="131"/>
      <c r="BY166" s="131"/>
      <c r="BZ166" s="131"/>
      <c r="CA166" s="131"/>
      <c r="CB166" s="131"/>
      <c r="CC166" s="131"/>
      <c r="CD166" s="131"/>
      <c r="CE166" s="131"/>
      <c r="CF166" s="131"/>
      <c r="CG166" s="131"/>
      <c r="CH166" s="131"/>
      <c r="CI166" s="131"/>
      <c r="CJ166" s="131"/>
      <c r="CK166" s="131"/>
      <c r="CL166" s="131"/>
      <c r="CM166" s="131"/>
      <c r="CN166" s="131"/>
      <c r="CO166" s="131"/>
      <c r="CP166" s="131"/>
      <c r="CQ166" s="131"/>
      <c r="CR166" s="131"/>
      <c r="CS166" s="131"/>
      <c r="CT166" s="131"/>
      <c r="CU166" s="131"/>
      <c r="CV166" s="131"/>
      <c r="CW166" s="131"/>
      <c r="CX166" s="131"/>
      <c r="CY166" s="131"/>
      <c r="CZ166" s="131"/>
      <c r="DA166" s="131"/>
      <c r="DB166" s="131"/>
      <c r="DC166" s="131"/>
      <c r="DD166" s="131"/>
      <c r="DE166" s="131"/>
      <c r="DF166" s="131"/>
      <c r="DG166" s="131"/>
      <c r="DH166" s="131"/>
      <c r="DI166" s="131"/>
      <c r="DJ166" s="131"/>
      <c r="DK166" s="131"/>
      <c r="DL166" s="131"/>
      <c r="DM166" s="131"/>
      <c r="DN166" s="131"/>
      <c r="DO166" s="131"/>
      <c r="DP166" s="131"/>
      <c r="DQ166" s="131"/>
      <c r="DR166" s="131"/>
      <c r="DS166" s="131"/>
      <c r="DT166" s="131"/>
      <c r="DU166" s="131"/>
      <c r="DV166" s="131"/>
      <c r="DW166" s="131"/>
      <c r="DX166" s="131"/>
      <c r="DY166" s="131"/>
      <c r="DZ166" s="131"/>
      <c r="EA166" s="131"/>
      <c r="EB166" s="131"/>
      <c r="EC166" s="131"/>
      <c r="ED166" s="131"/>
      <c r="EE166" s="131"/>
      <c r="EF166" s="131"/>
      <c r="EG166" s="131"/>
      <c r="EH166" s="131"/>
      <c r="EI166" s="131"/>
      <c r="EJ166" s="131"/>
      <c r="EK166" s="131"/>
      <c r="EL166" s="131"/>
      <c r="EM166" s="131"/>
      <c r="EN166" s="131"/>
      <c r="EO166" s="131"/>
      <c r="EP166" s="131"/>
      <c r="EQ166" s="131"/>
      <c r="ER166" s="131"/>
      <c r="ES166" s="131"/>
      <c r="ET166" s="131"/>
      <c r="EU166" s="131"/>
      <c r="EV166" s="131"/>
      <c r="EW166" s="131"/>
      <c r="EX166" s="131"/>
      <c r="EY166" s="131"/>
      <c r="EZ166" s="131"/>
      <c r="FA166" s="131"/>
      <c r="FB166" s="131"/>
      <c r="FC166" s="131"/>
      <c r="FD166" s="131"/>
      <c r="FE166" s="131"/>
      <c r="FF166" s="131"/>
      <c r="FG166" s="131"/>
      <c r="FH166" s="131"/>
      <c r="FI166" s="131"/>
      <c r="FJ166" s="131"/>
      <c r="FK166" s="131"/>
      <c r="FL166" s="131"/>
      <c r="FM166" s="131"/>
      <c r="FN166" s="131"/>
      <c r="FO166" s="131"/>
      <c r="FP166" s="131"/>
      <c r="FQ166" s="131"/>
      <c r="FR166" s="131"/>
      <c r="FS166" s="131"/>
      <c r="FT166" s="131"/>
      <c r="FU166" s="131"/>
      <c r="FV166" s="131"/>
      <c r="FW166" s="131"/>
      <c r="FX166" s="131"/>
      <c r="FY166" s="131"/>
      <c r="FZ166" s="131"/>
      <c r="GA166" s="131"/>
      <c r="GB166" s="131"/>
      <c r="GC166" s="131"/>
      <c r="GD166" s="131"/>
      <c r="GE166" s="131"/>
      <c r="GF166" s="131"/>
      <c r="GG166" s="131"/>
      <c r="GH166" s="131"/>
      <c r="GI166" s="131"/>
      <c r="GJ166" s="131"/>
      <c r="GK166" s="131"/>
      <c r="GL166" s="131"/>
      <c r="GM166" s="131"/>
      <c r="GN166" s="131"/>
      <c r="GO166" s="131"/>
      <c r="GP166" s="131"/>
      <c r="GQ166" s="131"/>
      <c r="GR166" s="131"/>
      <c r="GS166" s="131"/>
      <c r="GT166" s="131"/>
      <c r="GU166" s="131"/>
      <c r="GV166" s="131"/>
      <c r="GW166" s="131"/>
      <c r="GX166" s="131"/>
      <c r="GY166" s="131"/>
      <c r="GZ166" s="131"/>
      <c r="HA166" s="131"/>
      <c r="HB166" s="131"/>
      <c r="HC166" s="131"/>
      <c r="HD166" s="131"/>
      <c r="HE166" s="131"/>
      <c r="HF166" s="131"/>
      <c r="HG166" s="131"/>
      <c r="HH166" s="131"/>
      <c r="HI166" s="131"/>
      <c r="HJ166" s="131"/>
      <c r="HK166" s="131"/>
      <c r="HL166" s="131"/>
      <c r="HM166" s="131"/>
      <c r="HN166" s="131"/>
      <c r="HO166" s="131"/>
      <c r="HP166" s="131"/>
      <c r="HQ166" s="131"/>
      <c r="HR166" s="131"/>
      <c r="HS166" s="131"/>
      <c r="HT166" s="131"/>
      <c r="HU166" s="131"/>
      <c r="HV166" s="131"/>
      <c r="HW166" s="131"/>
      <c r="HX166" s="131"/>
      <c r="HY166" s="131"/>
      <c r="HZ166" s="131"/>
      <c r="IA166" s="131"/>
      <c r="IB166" s="131"/>
      <c r="IC166" s="131"/>
      <c r="ID166" s="131"/>
      <c r="IE166" s="131"/>
      <c r="IF166" s="131"/>
      <c r="IG166" s="131"/>
      <c r="IH166" s="131"/>
      <c r="II166" s="131"/>
      <c r="IJ166" s="131"/>
      <c r="IK166" s="131"/>
      <c r="IL166" s="131"/>
      <c r="IM166" s="131"/>
      <c r="IN166" s="131"/>
      <c r="IO166" s="131"/>
      <c r="IP166" s="131"/>
      <c r="IQ166" s="131"/>
      <c r="IR166" s="131"/>
      <c r="IS166" s="131"/>
      <c r="IT166" s="131"/>
      <c r="IU166" s="131"/>
      <c r="IV166" s="131"/>
    </row>
    <row r="167" spans="1:256" x14ac:dyDescent="0.2">
      <c r="A167" s="43" t="s">
        <v>2</v>
      </c>
      <c r="B167" s="49"/>
      <c r="C167" s="50"/>
      <c r="D167" s="50"/>
      <c r="E167" s="50"/>
      <c r="F167" s="50"/>
      <c r="G167" s="43" t="s">
        <v>4</v>
      </c>
      <c r="H167" s="43" t="s">
        <v>5</v>
      </c>
    </row>
    <row r="168" spans="1:256" x14ac:dyDescent="0.2">
      <c r="A168" s="55"/>
      <c r="B168" s="100" t="s">
        <v>6</v>
      </c>
      <c r="C168" s="121" t="s">
        <v>7</v>
      </c>
      <c r="D168" s="121" t="s">
        <v>8</v>
      </c>
      <c r="E168" s="121" t="s">
        <v>9</v>
      </c>
      <c r="F168" s="121" t="s">
        <v>10</v>
      </c>
      <c r="G168" s="55"/>
      <c r="H168" s="55"/>
    </row>
    <row r="169" spans="1:256" x14ac:dyDescent="0.2">
      <c r="A169" s="46" t="s">
        <v>224</v>
      </c>
      <c r="B169" s="47"/>
      <c r="C169" s="47"/>
      <c r="D169" s="47"/>
      <c r="E169" s="47"/>
      <c r="F169" s="47"/>
      <c r="G169" s="47"/>
      <c r="H169" s="48"/>
    </row>
    <row r="170" spans="1:256" s="33" customFormat="1" ht="12.75" customHeight="1" x14ac:dyDescent="0.3">
      <c r="A170" s="132" t="s">
        <v>60</v>
      </c>
      <c r="B170" s="133">
        <v>200</v>
      </c>
      <c r="C170" s="158">
        <v>4.4000000000000004</v>
      </c>
      <c r="D170" s="158">
        <v>4.2</v>
      </c>
      <c r="E170" s="159">
        <v>13.2</v>
      </c>
      <c r="F170" s="158">
        <v>118.6</v>
      </c>
      <c r="G170" s="116" t="s">
        <v>61</v>
      </c>
      <c r="H170" s="132" t="s">
        <v>213</v>
      </c>
    </row>
    <row r="171" spans="1:256" s="83" customFormat="1" ht="20.399999999999999" x14ac:dyDescent="0.3">
      <c r="A171" s="6" t="s">
        <v>194</v>
      </c>
      <c r="B171" s="114">
        <v>100</v>
      </c>
      <c r="C171" s="115">
        <v>8.7100000000000009</v>
      </c>
      <c r="D171" s="115">
        <v>9.68</v>
      </c>
      <c r="E171" s="115">
        <v>58.08</v>
      </c>
      <c r="F171" s="115">
        <v>361.74</v>
      </c>
      <c r="G171" s="116" t="s">
        <v>195</v>
      </c>
      <c r="H171" s="117" t="s">
        <v>196</v>
      </c>
    </row>
    <row r="172" spans="1:256" x14ac:dyDescent="0.2">
      <c r="A172" s="160" t="s">
        <v>175</v>
      </c>
      <c r="B172" s="161">
        <v>200</v>
      </c>
      <c r="C172" s="161">
        <v>0.6</v>
      </c>
      <c r="D172" s="161">
        <v>0.4</v>
      </c>
      <c r="E172" s="161">
        <v>32.6</v>
      </c>
      <c r="F172" s="161">
        <v>136.4</v>
      </c>
      <c r="G172" s="162" t="s">
        <v>176</v>
      </c>
      <c r="H172" s="163" t="s">
        <v>177</v>
      </c>
    </row>
    <row r="173" spans="1:256" x14ac:dyDescent="0.2">
      <c r="A173" s="14" t="s">
        <v>45</v>
      </c>
      <c r="B173" s="7">
        <v>20</v>
      </c>
      <c r="C173" s="124">
        <v>1.3</v>
      </c>
      <c r="D173" s="124">
        <v>0.2</v>
      </c>
      <c r="E173" s="124">
        <v>8.6</v>
      </c>
      <c r="F173" s="124">
        <v>43</v>
      </c>
      <c r="G173" s="41">
        <v>11</v>
      </c>
      <c r="H173" s="11" t="s">
        <v>47</v>
      </c>
    </row>
    <row r="174" spans="1:256" x14ac:dyDescent="0.2">
      <c r="A174" s="16" t="s">
        <v>25</v>
      </c>
      <c r="B174" s="4">
        <f>SUM(B170:B173)</f>
        <v>520</v>
      </c>
      <c r="C174" s="31">
        <f>SUM(C170:C173)</f>
        <v>15.010000000000002</v>
      </c>
      <c r="D174" s="31">
        <f>SUM(D170:D173)</f>
        <v>14.479999999999999</v>
      </c>
      <c r="E174" s="31">
        <f>SUM(E170:E173)</f>
        <v>112.47999999999999</v>
      </c>
      <c r="F174" s="31">
        <f>SUM(F170:F173)</f>
        <v>659.74</v>
      </c>
      <c r="G174" s="4"/>
      <c r="H174" s="6"/>
    </row>
    <row r="175" spans="1:256" x14ac:dyDescent="0.2">
      <c r="A175" s="46" t="s">
        <v>225</v>
      </c>
      <c r="B175" s="47"/>
      <c r="C175" s="47"/>
      <c r="D175" s="47"/>
      <c r="E175" s="47"/>
      <c r="F175" s="47"/>
      <c r="G175" s="47"/>
      <c r="H175" s="48"/>
    </row>
    <row r="176" spans="1:256" x14ac:dyDescent="0.2">
      <c r="A176" s="6" t="s">
        <v>141</v>
      </c>
      <c r="B176" s="38">
        <v>90</v>
      </c>
      <c r="C176" s="122">
        <v>11.32</v>
      </c>
      <c r="D176" s="122">
        <v>12.8</v>
      </c>
      <c r="E176" s="122">
        <v>12.2</v>
      </c>
      <c r="F176" s="122">
        <v>207.8</v>
      </c>
      <c r="G176" s="66" t="s">
        <v>142</v>
      </c>
      <c r="H176" s="123" t="s">
        <v>143</v>
      </c>
    </row>
    <row r="177" spans="1:8" ht="10.95" customHeight="1" x14ac:dyDescent="0.2">
      <c r="A177" s="11" t="s">
        <v>36</v>
      </c>
      <c r="B177" s="10">
        <v>150</v>
      </c>
      <c r="C177" s="164">
        <v>3.06</v>
      </c>
      <c r="D177" s="164">
        <v>4.8</v>
      </c>
      <c r="E177" s="164">
        <v>20.440000000000001</v>
      </c>
      <c r="F177" s="164">
        <v>137.25</v>
      </c>
      <c r="G177" s="82" t="s">
        <v>37</v>
      </c>
      <c r="H177" s="11" t="s">
        <v>38</v>
      </c>
    </row>
    <row r="178" spans="1:8" s="83" customFormat="1" ht="10.5" customHeight="1" x14ac:dyDescent="0.3">
      <c r="A178" s="11" t="s">
        <v>21</v>
      </c>
      <c r="B178" s="42">
        <v>215</v>
      </c>
      <c r="C178" s="10">
        <v>7.0000000000000007E-2</v>
      </c>
      <c r="D178" s="10">
        <v>0.02</v>
      </c>
      <c r="E178" s="82">
        <v>15</v>
      </c>
      <c r="F178" s="10">
        <v>60</v>
      </c>
      <c r="G178" s="69" t="s">
        <v>22</v>
      </c>
      <c r="H178" s="70" t="s">
        <v>23</v>
      </c>
    </row>
    <row r="179" spans="1:8" x14ac:dyDescent="0.2">
      <c r="A179" s="14" t="s">
        <v>79</v>
      </c>
      <c r="B179" s="38">
        <v>20</v>
      </c>
      <c r="C179" s="7">
        <f>3.2/2</f>
        <v>1.6</v>
      </c>
      <c r="D179" s="7">
        <f>0.4/2</f>
        <v>0.2</v>
      </c>
      <c r="E179" s="7">
        <f>20.4/2</f>
        <v>10.199999999999999</v>
      </c>
      <c r="F179" s="7">
        <v>50</v>
      </c>
      <c r="G179" s="82" t="s">
        <v>46</v>
      </c>
      <c r="H179" s="11" t="s">
        <v>49</v>
      </c>
    </row>
    <row r="180" spans="1:8" x14ac:dyDescent="0.2">
      <c r="A180" s="16" t="s">
        <v>25</v>
      </c>
      <c r="B180" s="4">
        <f>SUM(B176:B179)</f>
        <v>475</v>
      </c>
      <c r="C180" s="31">
        <f>SUM(C176:C179)</f>
        <v>16.05</v>
      </c>
      <c r="D180" s="31">
        <f>SUM(D176:D179)</f>
        <v>17.82</v>
      </c>
      <c r="E180" s="31">
        <f>SUM(E176:E179)</f>
        <v>57.84</v>
      </c>
      <c r="F180" s="31">
        <f>SUM(F176:F179)</f>
        <v>455.05</v>
      </c>
      <c r="G180" s="4"/>
      <c r="H180" s="6"/>
    </row>
    <row r="181" spans="1:8" x14ac:dyDescent="0.2">
      <c r="A181" s="49" t="s">
        <v>226</v>
      </c>
      <c r="B181" s="75"/>
      <c r="C181" s="75"/>
      <c r="D181" s="75"/>
      <c r="E181" s="75"/>
      <c r="F181" s="75"/>
      <c r="G181" s="50"/>
      <c r="H181" s="51"/>
    </row>
    <row r="182" spans="1:8" s="33" customFormat="1" ht="12.75" customHeight="1" x14ac:dyDescent="0.3">
      <c r="A182" s="132" t="s">
        <v>60</v>
      </c>
      <c r="B182" s="133">
        <v>200</v>
      </c>
      <c r="C182" s="158">
        <v>4.4000000000000004</v>
      </c>
      <c r="D182" s="158">
        <v>4.2</v>
      </c>
      <c r="E182" s="159">
        <v>13.2</v>
      </c>
      <c r="F182" s="158">
        <v>118.6</v>
      </c>
      <c r="G182" s="116" t="s">
        <v>61</v>
      </c>
      <c r="H182" s="132" t="s">
        <v>213</v>
      </c>
    </row>
    <row r="183" spans="1:8" x14ac:dyDescent="0.2">
      <c r="A183" s="6" t="s">
        <v>141</v>
      </c>
      <c r="B183" s="38">
        <v>90</v>
      </c>
      <c r="C183" s="122">
        <v>11.32</v>
      </c>
      <c r="D183" s="122">
        <v>12.8</v>
      </c>
      <c r="E183" s="122">
        <v>12.2</v>
      </c>
      <c r="F183" s="122">
        <v>207.8</v>
      </c>
      <c r="G183" s="66" t="s">
        <v>142</v>
      </c>
      <c r="H183" s="123" t="s">
        <v>143</v>
      </c>
    </row>
    <row r="184" spans="1:8" ht="11.25" customHeight="1" x14ac:dyDescent="0.2">
      <c r="A184" s="70" t="s">
        <v>33</v>
      </c>
      <c r="B184" s="38">
        <v>5</v>
      </c>
      <c r="C184" s="122">
        <v>0.04</v>
      </c>
      <c r="D184" s="122">
        <v>3.6</v>
      </c>
      <c r="E184" s="122">
        <v>0.06</v>
      </c>
      <c r="F184" s="122">
        <v>33</v>
      </c>
      <c r="G184" s="86" t="s">
        <v>34</v>
      </c>
      <c r="H184" s="123" t="s">
        <v>35</v>
      </c>
    </row>
    <row r="185" spans="1:8" ht="10.95" customHeight="1" x14ac:dyDescent="0.2">
      <c r="A185" s="11" t="s">
        <v>36</v>
      </c>
      <c r="B185" s="10">
        <v>150</v>
      </c>
      <c r="C185" s="164">
        <v>3.06</v>
      </c>
      <c r="D185" s="164">
        <v>4.8</v>
      </c>
      <c r="E185" s="164">
        <v>20.440000000000001</v>
      </c>
      <c r="F185" s="164">
        <v>137.25</v>
      </c>
      <c r="G185" s="82" t="s">
        <v>37</v>
      </c>
      <c r="H185" s="11" t="s">
        <v>38</v>
      </c>
    </row>
    <row r="186" spans="1:8" x14ac:dyDescent="0.2">
      <c r="A186" s="160" t="s">
        <v>175</v>
      </c>
      <c r="B186" s="161">
        <v>200</v>
      </c>
      <c r="C186" s="161">
        <v>0.6</v>
      </c>
      <c r="D186" s="161">
        <v>0.4</v>
      </c>
      <c r="E186" s="161">
        <v>32.6</v>
      </c>
      <c r="F186" s="161">
        <v>136.4</v>
      </c>
      <c r="G186" s="162" t="s">
        <v>176</v>
      </c>
      <c r="H186" s="163" t="s">
        <v>177</v>
      </c>
    </row>
    <row r="187" spans="1:8" x14ac:dyDescent="0.2">
      <c r="A187" s="14" t="s">
        <v>45</v>
      </c>
      <c r="B187" s="7">
        <v>20</v>
      </c>
      <c r="C187" s="124">
        <v>1.3</v>
      </c>
      <c r="D187" s="124">
        <v>0.2</v>
      </c>
      <c r="E187" s="124">
        <v>8.6</v>
      </c>
      <c r="F187" s="124">
        <v>43</v>
      </c>
      <c r="G187" s="41">
        <v>11</v>
      </c>
      <c r="H187" s="11" t="s">
        <v>47</v>
      </c>
    </row>
    <row r="188" spans="1:8" x14ac:dyDescent="0.2">
      <c r="A188" s="16" t="s">
        <v>25</v>
      </c>
      <c r="B188" s="4">
        <f>SUM(B182:B187)</f>
        <v>665</v>
      </c>
      <c r="C188" s="126">
        <f>SUM(C182:C187)</f>
        <v>20.720000000000002</v>
      </c>
      <c r="D188" s="126">
        <f>SUM(D182:D187)</f>
        <v>26</v>
      </c>
      <c r="E188" s="126">
        <f>SUM(E182:E187)</f>
        <v>87.1</v>
      </c>
      <c r="F188" s="126">
        <f>SUM(F182:F187)</f>
        <v>676.05</v>
      </c>
      <c r="G188" s="4"/>
      <c r="H188" s="6"/>
    </row>
    <row r="189" spans="1:8" x14ac:dyDescent="0.2">
      <c r="A189" s="46" t="s">
        <v>227</v>
      </c>
      <c r="B189" s="47"/>
      <c r="C189" s="47"/>
      <c r="D189" s="47"/>
      <c r="E189" s="47"/>
      <c r="F189" s="47"/>
      <c r="G189" s="47"/>
      <c r="H189" s="48"/>
    </row>
    <row r="190" spans="1:8" s="83" customFormat="1" ht="20.399999999999999" x14ac:dyDescent="0.3">
      <c r="A190" s="6" t="s">
        <v>194</v>
      </c>
      <c r="B190" s="114">
        <v>100</v>
      </c>
      <c r="C190" s="115">
        <v>8.7100000000000009</v>
      </c>
      <c r="D190" s="115">
        <v>9.68</v>
      </c>
      <c r="E190" s="115">
        <v>58.08</v>
      </c>
      <c r="F190" s="115">
        <v>361.74</v>
      </c>
      <c r="G190" s="116" t="s">
        <v>195</v>
      </c>
      <c r="H190" s="117" t="s">
        <v>196</v>
      </c>
    </row>
    <row r="191" spans="1:8" s="83" customFormat="1" ht="10.5" customHeight="1" x14ac:dyDescent="0.3">
      <c r="A191" s="11" t="s">
        <v>21</v>
      </c>
      <c r="B191" s="42">
        <v>215</v>
      </c>
      <c r="C191" s="10">
        <v>7.0000000000000007E-2</v>
      </c>
      <c r="D191" s="10">
        <v>0.02</v>
      </c>
      <c r="E191" s="82">
        <v>15</v>
      </c>
      <c r="F191" s="10">
        <v>60</v>
      </c>
      <c r="G191" s="69" t="s">
        <v>22</v>
      </c>
      <c r="H191" s="70" t="s">
        <v>23</v>
      </c>
    </row>
    <row r="192" spans="1:8" x14ac:dyDescent="0.2">
      <c r="A192" s="127" t="s">
        <v>25</v>
      </c>
      <c r="B192" s="128">
        <f>SUM(B190:B191)</f>
        <v>315</v>
      </c>
      <c r="C192" s="128">
        <f>SUM(C190:C191)</f>
        <v>8.7800000000000011</v>
      </c>
      <c r="D192" s="128">
        <f>SUM(D190:D191)</f>
        <v>9.6999999999999993</v>
      </c>
      <c r="E192" s="128">
        <f>SUM(E190:E191)</f>
        <v>73.08</v>
      </c>
      <c r="F192" s="128">
        <f>SUM(F190:F191)</f>
        <v>421.74</v>
      </c>
      <c r="G192" s="129"/>
      <c r="H192" s="130"/>
    </row>
    <row r="193" spans="1:8" x14ac:dyDescent="0.2">
      <c r="A193" s="155" t="s">
        <v>50</v>
      </c>
      <c r="B193" s="156"/>
      <c r="C193" s="156"/>
      <c r="D193" s="156"/>
      <c r="E193" s="156"/>
      <c r="F193" s="156"/>
      <c r="G193" s="156"/>
      <c r="H193" s="157"/>
    </row>
    <row r="194" spans="1:8" x14ac:dyDescent="0.2">
      <c r="A194" s="43" t="s">
        <v>2</v>
      </c>
      <c r="B194" s="49"/>
      <c r="C194" s="50"/>
      <c r="D194" s="50"/>
      <c r="E194" s="50"/>
      <c r="F194" s="50"/>
      <c r="G194" s="43" t="s">
        <v>4</v>
      </c>
      <c r="H194" s="43" t="s">
        <v>5</v>
      </c>
    </row>
    <row r="195" spans="1:8" ht="11.25" customHeight="1" x14ac:dyDescent="0.2">
      <c r="A195" s="55"/>
      <c r="B195" s="100" t="s">
        <v>6</v>
      </c>
      <c r="C195" s="121" t="s">
        <v>7</v>
      </c>
      <c r="D195" s="121" t="s">
        <v>8</v>
      </c>
      <c r="E195" s="121" t="s">
        <v>9</v>
      </c>
      <c r="F195" s="121" t="s">
        <v>10</v>
      </c>
      <c r="G195" s="55"/>
      <c r="H195" s="55"/>
    </row>
    <row r="196" spans="1:8" x14ac:dyDescent="0.2">
      <c r="A196" s="46" t="s">
        <v>224</v>
      </c>
      <c r="B196" s="47"/>
      <c r="C196" s="47"/>
      <c r="D196" s="47"/>
      <c r="E196" s="47"/>
      <c r="F196" s="47"/>
      <c r="G196" s="47"/>
      <c r="H196" s="48"/>
    </row>
    <row r="197" spans="1:8" ht="12.75" customHeight="1" x14ac:dyDescent="0.2">
      <c r="A197" s="6" t="s">
        <v>80</v>
      </c>
      <c r="B197" s="105">
        <v>200</v>
      </c>
      <c r="C197" s="136">
        <v>1.38</v>
      </c>
      <c r="D197" s="136">
        <v>5.2</v>
      </c>
      <c r="E197" s="136">
        <v>8.92</v>
      </c>
      <c r="F197" s="136">
        <v>88.2</v>
      </c>
      <c r="G197" s="101" t="s">
        <v>81</v>
      </c>
      <c r="H197" s="108" t="s">
        <v>82</v>
      </c>
    </row>
    <row r="198" spans="1:8" s="83" customFormat="1" x14ac:dyDescent="0.3">
      <c r="A198" s="137" t="s">
        <v>96</v>
      </c>
      <c r="B198" s="102">
        <v>60</v>
      </c>
      <c r="C198" s="122">
        <v>7.22</v>
      </c>
      <c r="D198" s="122">
        <v>7.4</v>
      </c>
      <c r="E198" s="122">
        <v>16.399999999999999</v>
      </c>
      <c r="F198" s="122">
        <v>159.80000000000001</v>
      </c>
      <c r="G198" s="165" t="s">
        <v>206</v>
      </c>
      <c r="H198" s="132" t="s">
        <v>97</v>
      </c>
    </row>
    <row r="199" spans="1:8" x14ac:dyDescent="0.2">
      <c r="A199" s="6" t="s">
        <v>89</v>
      </c>
      <c r="B199" s="10">
        <v>200</v>
      </c>
      <c r="C199" s="42">
        <v>0</v>
      </c>
      <c r="D199" s="42">
        <v>0</v>
      </c>
      <c r="E199" s="42">
        <v>19.97</v>
      </c>
      <c r="F199" s="42">
        <v>76</v>
      </c>
      <c r="G199" s="82" t="s">
        <v>90</v>
      </c>
      <c r="H199" s="11" t="s">
        <v>91</v>
      </c>
    </row>
    <row r="200" spans="1:8" x14ac:dyDescent="0.2">
      <c r="A200" s="14" t="s">
        <v>45</v>
      </c>
      <c r="B200" s="7">
        <v>20</v>
      </c>
      <c r="C200" s="124">
        <v>1.3</v>
      </c>
      <c r="D200" s="124">
        <v>0.2</v>
      </c>
      <c r="E200" s="124">
        <v>8.6</v>
      </c>
      <c r="F200" s="124">
        <v>43</v>
      </c>
      <c r="G200" s="41">
        <v>11</v>
      </c>
      <c r="H200" s="11" t="s">
        <v>47</v>
      </c>
    </row>
    <row r="201" spans="1:8" x14ac:dyDescent="0.2">
      <c r="A201" s="16" t="s">
        <v>25</v>
      </c>
      <c r="B201" s="4">
        <f>SUM(B197:B200)</f>
        <v>480</v>
      </c>
      <c r="C201" s="31">
        <f>SUM(C197:C200)</f>
        <v>9.9</v>
      </c>
      <c r="D201" s="31">
        <f>SUM(D197:D200)</f>
        <v>12.8</v>
      </c>
      <c r="E201" s="31">
        <f>SUM(E197:E200)</f>
        <v>53.89</v>
      </c>
      <c r="F201" s="31">
        <f>SUM(F197:F200)</f>
        <v>367</v>
      </c>
      <c r="G201" s="4"/>
      <c r="H201" s="6"/>
    </row>
    <row r="202" spans="1:8" x14ac:dyDescent="0.2">
      <c r="A202" s="46" t="s">
        <v>225</v>
      </c>
      <c r="B202" s="47"/>
      <c r="C202" s="47"/>
      <c r="D202" s="47"/>
      <c r="E202" s="47"/>
      <c r="F202" s="47"/>
      <c r="G202" s="47"/>
      <c r="H202" s="48"/>
    </row>
    <row r="203" spans="1:8" x14ac:dyDescent="0.2">
      <c r="A203" s="85" t="s">
        <v>233</v>
      </c>
      <c r="B203" s="102">
        <v>100</v>
      </c>
      <c r="C203" s="122">
        <v>14.1</v>
      </c>
      <c r="D203" s="122">
        <v>15.3</v>
      </c>
      <c r="E203" s="122">
        <v>3.2</v>
      </c>
      <c r="F203" s="122">
        <v>205.9</v>
      </c>
      <c r="G203" s="61" t="s">
        <v>234</v>
      </c>
      <c r="H203" s="11" t="s">
        <v>235</v>
      </c>
    </row>
    <row r="204" spans="1:8" x14ac:dyDescent="0.2">
      <c r="A204" s="14" t="s">
        <v>104</v>
      </c>
      <c r="B204" s="102">
        <v>150</v>
      </c>
      <c r="C204" s="41">
        <v>8.6</v>
      </c>
      <c r="D204" s="41">
        <v>6.09</v>
      </c>
      <c r="E204" s="41">
        <v>38.64</v>
      </c>
      <c r="F204" s="41">
        <v>243.75</v>
      </c>
      <c r="G204" s="69" t="s">
        <v>105</v>
      </c>
      <c r="H204" s="72" t="s">
        <v>106</v>
      </c>
    </row>
    <row r="205" spans="1:8" s="83" customFormat="1" ht="10.5" customHeight="1" x14ac:dyDescent="0.3">
      <c r="A205" s="11" t="s">
        <v>21</v>
      </c>
      <c r="B205" s="42">
        <v>215</v>
      </c>
      <c r="C205" s="10">
        <v>7.0000000000000007E-2</v>
      </c>
      <c r="D205" s="10">
        <v>0.02</v>
      </c>
      <c r="E205" s="82">
        <v>15</v>
      </c>
      <c r="F205" s="10">
        <v>60</v>
      </c>
      <c r="G205" s="69" t="s">
        <v>22</v>
      </c>
      <c r="H205" s="70" t="s">
        <v>23</v>
      </c>
    </row>
    <row r="206" spans="1:8" x14ac:dyDescent="0.2">
      <c r="A206" s="14" t="s">
        <v>79</v>
      </c>
      <c r="B206" s="38">
        <v>20</v>
      </c>
      <c r="C206" s="7">
        <f>3.2/2</f>
        <v>1.6</v>
      </c>
      <c r="D206" s="7">
        <f>0.4/2</f>
        <v>0.2</v>
      </c>
      <c r="E206" s="7">
        <f>20.4/2</f>
        <v>10.199999999999999</v>
      </c>
      <c r="F206" s="7">
        <v>50</v>
      </c>
      <c r="G206" s="82" t="s">
        <v>46</v>
      </c>
      <c r="H206" s="11" t="s">
        <v>49</v>
      </c>
    </row>
    <row r="207" spans="1:8" x14ac:dyDescent="0.2">
      <c r="A207" s="16" t="s">
        <v>25</v>
      </c>
      <c r="B207" s="4">
        <f>SUM(B203:B206)</f>
        <v>485</v>
      </c>
      <c r="C207" s="31">
        <f>SUM(C203:C206)</f>
        <v>24.37</v>
      </c>
      <c r="D207" s="31">
        <f>SUM(D203:D206)</f>
        <v>21.61</v>
      </c>
      <c r="E207" s="31">
        <f>SUM(E203:E206)</f>
        <v>67.040000000000006</v>
      </c>
      <c r="F207" s="31">
        <f>SUM(F203:F206)</f>
        <v>559.65</v>
      </c>
      <c r="G207" s="4"/>
      <c r="H207" s="6"/>
    </row>
    <row r="208" spans="1:8" x14ac:dyDescent="0.2">
      <c r="A208" s="49" t="s">
        <v>226</v>
      </c>
      <c r="B208" s="75"/>
      <c r="C208" s="75"/>
      <c r="D208" s="75"/>
      <c r="E208" s="75"/>
      <c r="F208" s="75"/>
      <c r="G208" s="50"/>
      <c r="H208" s="51"/>
    </row>
    <row r="209" spans="1:256" ht="12.75" customHeight="1" x14ac:dyDescent="0.2">
      <c r="A209" s="6" t="s">
        <v>80</v>
      </c>
      <c r="B209" s="105">
        <v>200</v>
      </c>
      <c r="C209" s="136">
        <v>1.38</v>
      </c>
      <c r="D209" s="136">
        <v>5.2</v>
      </c>
      <c r="E209" s="136">
        <v>8.92</v>
      </c>
      <c r="F209" s="136">
        <v>88.2</v>
      </c>
      <c r="G209" s="101" t="s">
        <v>81</v>
      </c>
      <c r="H209" s="108" t="s">
        <v>82</v>
      </c>
    </row>
    <row r="210" spans="1:256" x14ac:dyDescent="0.2">
      <c r="A210" s="85" t="s">
        <v>233</v>
      </c>
      <c r="B210" s="102">
        <v>100</v>
      </c>
      <c r="C210" s="122">
        <v>14.1</v>
      </c>
      <c r="D210" s="122">
        <v>15.3</v>
      </c>
      <c r="E210" s="122">
        <v>3.2</v>
      </c>
      <c r="F210" s="122">
        <v>205.9</v>
      </c>
      <c r="G210" s="61" t="s">
        <v>234</v>
      </c>
      <c r="H210" s="11" t="s">
        <v>235</v>
      </c>
    </row>
    <row r="211" spans="1:256" x14ac:dyDescent="0.2">
      <c r="A211" s="14" t="s">
        <v>104</v>
      </c>
      <c r="B211" s="102">
        <v>150</v>
      </c>
      <c r="C211" s="41">
        <v>8.6</v>
      </c>
      <c r="D211" s="41">
        <v>6.09</v>
      </c>
      <c r="E211" s="41">
        <v>38.64</v>
      </c>
      <c r="F211" s="41">
        <v>243.75</v>
      </c>
      <c r="G211" s="69" t="s">
        <v>105</v>
      </c>
      <c r="H211" s="72" t="s">
        <v>106</v>
      </c>
    </row>
    <row r="212" spans="1:256" x14ac:dyDescent="0.2">
      <c r="A212" s="6" t="s">
        <v>54</v>
      </c>
      <c r="B212" s="38">
        <v>100</v>
      </c>
      <c r="C212" s="7">
        <v>0.4</v>
      </c>
      <c r="D212" s="7">
        <v>0.4</v>
      </c>
      <c r="E212" s="7">
        <f>19.6/2</f>
        <v>9.8000000000000007</v>
      </c>
      <c r="F212" s="7">
        <f>94/2</f>
        <v>47</v>
      </c>
      <c r="G212" s="66" t="s">
        <v>55</v>
      </c>
      <c r="H212" s="6" t="s">
        <v>56</v>
      </c>
    </row>
    <row r="213" spans="1:256" x14ac:dyDescent="0.2">
      <c r="A213" s="6" t="s">
        <v>89</v>
      </c>
      <c r="B213" s="10">
        <v>200</v>
      </c>
      <c r="C213" s="10">
        <v>0</v>
      </c>
      <c r="D213" s="10">
        <v>0</v>
      </c>
      <c r="E213" s="10">
        <v>19.97</v>
      </c>
      <c r="F213" s="10">
        <v>76</v>
      </c>
      <c r="G213" s="82" t="s">
        <v>90</v>
      </c>
      <c r="H213" s="11" t="s">
        <v>91</v>
      </c>
    </row>
    <row r="214" spans="1:256" x14ac:dyDescent="0.2">
      <c r="A214" s="14" t="s">
        <v>45</v>
      </c>
      <c r="B214" s="7">
        <v>20</v>
      </c>
      <c r="C214" s="124">
        <v>1.3</v>
      </c>
      <c r="D214" s="124">
        <v>0.2</v>
      </c>
      <c r="E214" s="124">
        <v>8.6</v>
      </c>
      <c r="F214" s="124">
        <v>43</v>
      </c>
      <c r="G214" s="41">
        <v>11</v>
      </c>
      <c r="H214" s="11" t="s">
        <v>47</v>
      </c>
    </row>
    <row r="215" spans="1:256" x14ac:dyDescent="0.2">
      <c r="A215" s="16" t="s">
        <v>25</v>
      </c>
      <c r="B215" s="4">
        <f>SUM(B209:B214)</f>
        <v>770</v>
      </c>
      <c r="C215" s="126">
        <f>SUM(C209:C214)</f>
        <v>25.779999999999998</v>
      </c>
      <c r="D215" s="126">
        <f>SUM(D209:D214)</f>
        <v>27.189999999999998</v>
      </c>
      <c r="E215" s="126">
        <f>SUM(E209:E214)</f>
        <v>89.13</v>
      </c>
      <c r="F215" s="126">
        <f>SUM(F209:F214)</f>
        <v>703.85</v>
      </c>
      <c r="G215" s="4"/>
      <c r="H215" s="6"/>
    </row>
    <row r="216" spans="1:256" x14ac:dyDescent="0.2">
      <c r="A216" s="46" t="s">
        <v>227</v>
      </c>
      <c r="B216" s="47"/>
      <c r="C216" s="47"/>
      <c r="D216" s="47"/>
      <c r="E216" s="47"/>
      <c r="F216" s="47"/>
      <c r="G216" s="47"/>
      <c r="H216" s="48"/>
    </row>
    <row r="217" spans="1:256" s="144" customFormat="1" x14ac:dyDescent="0.3">
      <c r="A217" s="141" t="s">
        <v>96</v>
      </c>
      <c r="B217" s="142">
        <v>100</v>
      </c>
      <c r="C217" s="122">
        <v>12.03</v>
      </c>
      <c r="D217" s="122">
        <v>12.3</v>
      </c>
      <c r="E217" s="122">
        <v>27.3</v>
      </c>
      <c r="F217" s="122">
        <v>266.3</v>
      </c>
      <c r="G217" s="143">
        <v>430</v>
      </c>
      <c r="H217" s="141" t="s">
        <v>97</v>
      </c>
    </row>
    <row r="218" spans="1:256" s="83" customFormat="1" ht="10.5" customHeight="1" x14ac:dyDescent="0.3">
      <c r="A218" s="11" t="s">
        <v>21</v>
      </c>
      <c r="B218" s="42">
        <v>215</v>
      </c>
      <c r="C218" s="10">
        <v>7.0000000000000007E-2</v>
      </c>
      <c r="D218" s="10">
        <v>0.02</v>
      </c>
      <c r="E218" s="82">
        <v>15</v>
      </c>
      <c r="F218" s="10">
        <v>60</v>
      </c>
      <c r="G218" s="69" t="s">
        <v>22</v>
      </c>
      <c r="H218" s="70" t="s">
        <v>23</v>
      </c>
    </row>
    <row r="219" spans="1:256" x14ac:dyDescent="0.2">
      <c r="A219" s="127" t="s">
        <v>25</v>
      </c>
      <c r="B219" s="128">
        <f>SUM(B217:B218)</f>
        <v>315</v>
      </c>
      <c r="C219" s="128">
        <f>SUM(C217:C218)</f>
        <v>12.1</v>
      </c>
      <c r="D219" s="128">
        <f>SUM(D217:D218)</f>
        <v>12.32</v>
      </c>
      <c r="E219" s="128">
        <f>SUM(E217:E218)</f>
        <v>42.3</v>
      </c>
      <c r="F219" s="128">
        <f>SUM(F217:F218)</f>
        <v>326.3</v>
      </c>
      <c r="G219" s="129"/>
      <c r="H219" s="130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  <c r="AA219" s="131"/>
      <c r="AB219" s="131"/>
      <c r="AC219" s="131"/>
      <c r="AD219" s="131"/>
      <c r="AE219" s="131"/>
      <c r="AF219" s="131"/>
      <c r="AG219" s="131"/>
      <c r="AH219" s="131"/>
      <c r="AI219" s="131"/>
      <c r="AJ219" s="131"/>
      <c r="AK219" s="131"/>
      <c r="AL219" s="131"/>
      <c r="AM219" s="131"/>
      <c r="AN219" s="131"/>
      <c r="AO219" s="131"/>
      <c r="AP219" s="131"/>
      <c r="AQ219" s="131"/>
      <c r="AR219" s="131"/>
      <c r="AS219" s="131"/>
      <c r="AT219" s="131"/>
      <c r="AU219" s="131"/>
      <c r="AV219" s="131"/>
      <c r="AW219" s="131"/>
      <c r="AX219" s="131"/>
      <c r="AY219" s="131"/>
      <c r="AZ219" s="131"/>
      <c r="BA219" s="131"/>
      <c r="BB219" s="131"/>
      <c r="BC219" s="131"/>
      <c r="BD219" s="131"/>
      <c r="BE219" s="131"/>
      <c r="BF219" s="131"/>
      <c r="BG219" s="131"/>
      <c r="BH219" s="131"/>
      <c r="BI219" s="131"/>
      <c r="BJ219" s="131"/>
      <c r="BK219" s="131"/>
      <c r="BL219" s="131"/>
      <c r="BM219" s="131"/>
      <c r="BN219" s="131"/>
      <c r="BO219" s="131"/>
      <c r="BP219" s="131"/>
      <c r="BQ219" s="131"/>
      <c r="BR219" s="131"/>
      <c r="BS219" s="131"/>
      <c r="BT219" s="131"/>
      <c r="BU219" s="131"/>
      <c r="BV219" s="131"/>
      <c r="BW219" s="131"/>
      <c r="BX219" s="131"/>
      <c r="BY219" s="131"/>
      <c r="BZ219" s="131"/>
      <c r="CA219" s="131"/>
      <c r="CB219" s="131"/>
      <c r="CC219" s="131"/>
      <c r="CD219" s="131"/>
      <c r="CE219" s="131"/>
      <c r="CF219" s="131"/>
      <c r="CG219" s="131"/>
      <c r="CH219" s="131"/>
      <c r="CI219" s="131"/>
      <c r="CJ219" s="131"/>
      <c r="CK219" s="131"/>
      <c r="CL219" s="131"/>
      <c r="CM219" s="131"/>
      <c r="CN219" s="131"/>
      <c r="CO219" s="131"/>
      <c r="CP219" s="131"/>
      <c r="CQ219" s="131"/>
      <c r="CR219" s="131"/>
      <c r="CS219" s="131"/>
      <c r="CT219" s="131"/>
      <c r="CU219" s="131"/>
      <c r="CV219" s="131"/>
      <c r="CW219" s="131"/>
      <c r="CX219" s="131"/>
      <c r="CY219" s="131"/>
      <c r="CZ219" s="131"/>
      <c r="DA219" s="131"/>
      <c r="DB219" s="131"/>
      <c r="DC219" s="131"/>
      <c r="DD219" s="131"/>
      <c r="DE219" s="131"/>
      <c r="DF219" s="131"/>
      <c r="DG219" s="131"/>
      <c r="DH219" s="131"/>
      <c r="DI219" s="131"/>
      <c r="DJ219" s="131"/>
      <c r="DK219" s="131"/>
      <c r="DL219" s="131"/>
      <c r="DM219" s="131"/>
      <c r="DN219" s="131"/>
      <c r="DO219" s="131"/>
      <c r="DP219" s="131"/>
      <c r="DQ219" s="131"/>
      <c r="DR219" s="131"/>
      <c r="DS219" s="131"/>
      <c r="DT219" s="131"/>
      <c r="DU219" s="131"/>
      <c r="DV219" s="131"/>
      <c r="DW219" s="131"/>
      <c r="DX219" s="131"/>
      <c r="DY219" s="131"/>
      <c r="DZ219" s="131"/>
      <c r="EA219" s="131"/>
      <c r="EB219" s="131"/>
      <c r="EC219" s="131"/>
      <c r="ED219" s="131"/>
      <c r="EE219" s="131"/>
      <c r="EF219" s="131"/>
      <c r="EG219" s="131"/>
      <c r="EH219" s="131"/>
      <c r="EI219" s="131"/>
      <c r="EJ219" s="131"/>
      <c r="EK219" s="131"/>
      <c r="EL219" s="131"/>
      <c r="EM219" s="131"/>
      <c r="EN219" s="131"/>
      <c r="EO219" s="131"/>
      <c r="EP219" s="131"/>
      <c r="EQ219" s="131"/>
      <c r="ER219" s="131"/>
      <c r="ES219" s="131"/>
      <c r="ET219" s="131"/>
      <c r="EU219" s="131"/>
      <c r="EV219" s="131"/>
      <c r="EW219" s="131"/>
      <c r="EX219" s="131"/>
      <c r="EY219" s="131"/>
      <c r="EZ219" s="131"/>
      <c r="FA219" s="131"/>
      <c r="FB219" s="131"/>
      <c r="FC219" s="131"/>
      <c r="FD219" s="131"/>
      <c r="FE219" s="131"/>
      <c r="FF219" s="131"/>
      <c r="FG219" s="131"/>
      <c r="FH219" s="131"/>
      <c r="FI219" s="131"/>
      <c r="FJ219" s="131"/>
      <c r="FK219" s="131"/>
      <c r="FL219" s="131"/>
      <c r="FM219" s="131"/>
      <c r="FN219" s="131"/>
      <c r="FO219" s="131"/>
      <c r="FP219" s="131"/>
      <c r="FQ219" s="131"/>
      <c r="FR219" s="131"/>
      <c r="FS219" s="131"/>
      <c r="FT219" s="131"/>
      <c r="FU219" s="131"/>
      <c r="FV219" s="131"/>
      <c r="FW219" s="131"/>
      <c r="FX219" s="131"/>
      <c r="FY219" s="131"/>
      <c r="FZ219" s="131"/>
      <c r="GA219" s="131"/>
      <c r="GB219" s="131"/>
      <c r="GC219" s="131"/>
      <c r="GD219" s="131"/>
      <c r="GE219" s="131"/>
      <c r="GF219" s="131"/>
      <c r="GG219" s="131"/>
      <c r="GH219" s="131"/>
      <c r="GI219" s="131"/>
      <c r="GJ219" s="131"/>
      <c r="GK219" s="131"/>
      <c r="GL219" s="131"/>
      <c r="GM219" s="131"/>
      <c r="GN219" s="131"/>
      <c r="GO219" s="131"/>
      <c r="GP219" s="131"/>
      <c r="GQ219" s="131"/>
      <c r="GR219" s="131"/>
      <c r="GS219" s="131"/>
      <c r="GT219" s="131"/>
      <c r="GU219" s="131"/>
      <c r="GV219" s="131"/>
      <c r="GW219" s="131"/>
      <c r="GX219" s="131"/>
      <c r="GY219" s="131"/>
      <c r="GZ219" s="131"/>
      <c r="HA219" s="131"/>
      <c r="HB219" s="131"/>
      <c r="HC219" s="131"/>
      <c r="HD219" s="131"/>
      <c r="HE219" s="131"/>
      <c r="HF219" s="131"/>
      <c r="HG219" s="131"/>
      <c r="HH219" s="131"/>
      <c r="HI219" s="131"/>
      <c r="HJ219" s="131"/>
      <c r="HK219" s="131"/>
      <c r="HL219" s="131"/>
      <c r="HM219" s="131"/>
      <c r="HN219" s="131"/>
      <c r="HO219" s="131"/>
      <c r="HP219" s="131"/>
      <c r="HQ219" s="131"/>
      <c r="HR219" s="131"/>
      <c r="HS219" s="131"/>
      <c r="HT219" s="131"/>
      <c r="HU219" s="131"/>
      <c r="HV219" s="131"/>
      <c r="HW219" s="131"/>
      <c r="HX219" s="131"/>
      <c r="HY219" s="131"/>
      <c r="HZ219" s="131"/>
      <c r="IA219" s="131"/>
      <c r="IB219" s="131"/>
      <c r="IC219" s="131"/>
      <c r="ID219" s="131"/>
      <c r="IE219" s="131"/>
      <c r="IF219" s="131"/>
      <c r="IG219" s="131"/>
      <c r="IH219" s="131"/>
      <c r="II219" s="131"/>
      <c r="IJ219" s="131"/>
      <c r="IK219" s="131"/>
      <c r="IL219" s="131"/>
      <c r="IM219" s="131"/>
      <c r="IN219" s="131"/>
      <c r="IO219" s="131"/>
      <c r="IP219" s="131"/>
      <c r="IQ219" s="131"/>
      <c r="IR219" s="131"/>
      <c r="IS219" s="131"/>
      <c r="IT219" s="131"/>
      <c r="IU219" s="131"/>
      <c r="IV219" s="131"/>
    </row>
    <row r="220" spans="1:256" x14ac:dyDescent="0.2">
      <c r="A220" s="79" t="s">
        <v>72</v>
      </c>
      <c r="B220" s="50"/>
      <c r="C220" s="50"/>
      <c r="D220" s="50"/>
      <c r="E220" s="50"/>
      <c r="F220" s="50"/>
      <c r="G220" s="75"/>
      <c r="H220" s="80"/>
    </row>
    <row r="221" spans="1:256" x14ac:dyDescent="0.2">
      <c r="A221" s="43" t="s">
        <v>2</v>
      </c>
      <c r="B221" s="49"/>
      <c r="C221" s="50"/>
      <c r="D221" s="50"/>
      <c r="E221" s="50"/>
      <c r="F221" s="50"/>
      <c r="G221" s="43" t="s">
        <v>4</v>
      </c>
      <c r="H221" s="43" t="s">
        <v>5</v>
      </c>
    </row>
    <row r="222" spans="1:256" ht="13.5" customHeight="1" x14ac:dyDescent="0.2">
      <c r="A222" s="55"/>
      <c r="B222" s="100" t="s">
        <v>6</v>
      </c>
      <c r="C222" s="121" t="s">
        <v>7</v>
      </c>
      <c r="D222" s="121" t="s">
        <v>8</v>
      </c>
      <c r="E222" s="121" t="s">
        <v>9</v>
      </c>
      <c r="F222" s="121" t="s">
        <v>10</v>
      </c>
      <c r="G222" s="55"/>
      <c r="H222" s="55"/>
    </row>
    <row r="223" spans="1:256" x14ac:dyDescent="0.2">
      <c r="A223" s="46" t="s">
        <v>224</v>
      </c>
      <c r="B223" s="47"/>
      <c r="C223" s="47"/>
      <c r="D223" s="47"/>
      <c r="E223" s="47"/>
      <c r="F223" s="47"/>
      <c r="G223" s="47"/>
      <c r="H223" s="48"/>
    </row>
    <row r="224" spans="1:256" s="27" customFormat="1" x14ac:dyDescent="0.2">
      <c r="A224" s="23" t="s">
        <v>98</v>
      </c>
      <c r="B224" s="24">
        <v>200</v>
      </c>
      <c r="C224" s="25">
        <v>1.56</v>
      </c>
      <c r="D224" s="25">
        <v>5.2</v>
      </c>
      <c r="E224" s="25">
        <v>8.6</v>
      </c>
      <c r="F224" s="25">
        <v>87.89</v>
      </c>
      <c r="G224" s="26" t="s">
        <v>99</v>
      </c>
      <c r="H224" s="9" t="s">
        <v>100</v>
      </c>
    </row>
    <row r="225" spans="1:8" s="83" customFormat="1" x14ac:dyDescent="0.3">
      <c r="A225" s="11" t="s">
        <v>207</v>
      </c>
      <c r="B225" s="110">
        <v>60</v>
      </c>
      <c r="C225" s="7">
        <v>7.65</v>
      </c>
      <c r="D225" s="7">
        <v>8.49</v>
      </c>
      <c r="E225" s="7">
        <v>22.6</v>
      </c>
      <c r="F225" s="7">
        <v>199.8</v>
      </c>
      <c r="G225" s="66" t="s">
        <v>208</v>
      </c>
      <c r="H225" s="11" t="s">
        <v>209</v>
      </c>
    </row>
    <row r="226" spans="1:8" x14ac:dyDescent="0.2">
      <c r="A226" s="6" t="s">
        <v>151</v>
      </c>
      <c r="B226" s="118">
        <v>200</v>
      </c>
      <c r="C226" s="122">
        <v>0.16</v>
      </c>
      <c r="D226" s="122">
        <v>0.16</v>
      </c>
      <c r="E226" s="122">
        <v>27.88</v>
      </c>
      <c r="F226" s="122">
        <v>114.6</v>
      </c>
      <c r="G226" s="61" t="s">
        <v>152</v>
      </c>
      <c r="H226" s="11" t="s">
        <v>153</v>
      </c>
    </row>
    <row r="227" spans="1:8" x14ac:dyDescent="0.2">
      <c r="A227" s="14" t="s">
        <v>45</v>
      </c>
      <c r="B227" s="7">
        <v>20</v>
      </c>
      <c r="C227" s="124">
        <v>1.3</v>
      </c>
      <c r="D227" s="124">
        <v>0.2</v>
      </c>
      <c r="E227" s="124">
        <v>8.6</v>
      </c>
      <c r="F227" s="124">
        <v>43</v>
      </c>
      <c r="G227" s="41">
        <v>11</v>
      </c>
      <c r="H227" s="11" t="s">
        <v>47</v>
      </c>
    </row>
    <row r="228" spans="1:8" x14ac:dyDescent="0.2">
      <c r="A228" s="16" t="s">
        <v>25</v>
      </c>
      <c r="B228" s="4">
        <f>SUM(B224:B227)</f>
        <v>480</v>
      </c>
      <c r="C228" s="31">
        <f>SUM(C224:C227)</f>
        <v>10.670000000000002</v>
      </c>
      <c r="D228" s="31">
        <f>SUM(D224:D227)</f>
        <v>14.05</v>
      </c>
      <c r="E228" s="31">
        <f>SUM(E224:E227)</f>
        <v>67.679999999999993</v>
      </c>
      <c r="F228" s="31">
        <f>SUM(F224:F227)</f>
        <v>445.28999999999996</v>
      </c>
      <c r="G228" s="4"/>
      <c r="H228" s="6"/>
    </row>
    <row r="229" spans="1:8" x14ac:dyDescent="0.2">
      <c r="A229" s="46" t="s">
        <v>225</v>
      </c>
      <c r="B229" s="47"/>
      <c r="C229" s="47"/>
      <c r="D229" s="47"/>
      <c r="E229" s="47"/>
      <c r="F229" s="47"/>
      <c r="G229" s="47"/>
      <c r="H229" s="48"/>
    </row>
    <row r="230" spans="1:8" ht="12" customHeight="1" x14ac:dyDescent="0.2">
      <c r="A230" s="11" t="s">
        <v>101</v>
      </c>
      <c r="B230" s="10">
        <v>90</v>
      </c>
      <c r="C230" s="7">
        <v>11.1</v>
      </c>
      <c r="D230" s="7">
        <v>14.26</v>
      </c>
      <c r="E230" s="7">
        <v>10.199999999999999</v>
      </c>
      <c r="F230" s="7">
        <v>215.87</v>
      </c>
      <c r="G230" s="66" t="s">
        <v>102</v>
      </c>
      <c r="H230" s="6" t="s">
        <v>103</v>
      </c>
    </row>
    <row r="231" spans="1:8" ht="20.399999999999999" x14ac:dyDescent="0.2">
      <c r="A231" s="6" t="s">
        <v>86</v>
      </c>
      <c r="B231" s="38">
        <v>150</v>
      </c>
      <c r="C231" s="139">
        <v>3.65</v>
      </c>
      <c r="D231" s="139">
        <v>5.37</v>
      </c>
      <c r="E231" s="139">
        <v>36.68</v>
      </c>
      <c r="F231" s="139">
        <v>209.7</v>
      </c>
      <c r="G231" s="69" t="s">
        <v>87</v>
      </c>
      <c r="H231" s="70" t="s">
        <v>88</v>
      </c>
    </row>
    <row r="232" spans="1:8" s="83" customFormat="1" ht="10.5" customHeight="1" x14ac:dyDescent="0.3">
      <c r="A232" s="11" t="s">
        <v>21</v>
      </c>
      <c r="B232" s="42">
        <v>215</v>
      </c>
      <c r="C232" s="10">
        <v>7.0000000000000007E-2</v>
      </c>
      <c r="D232" s="10">
        <v>0.02</v>
      </c>
      <c r="E232" s="82">
        <v>15</v>
      </c>
      <c r="F232" s="10">
        <v>60</v>
      </c>
      <c r="G232" s="69" t="s">
        <v>22</v>
      </c>
      <c r="H232" s="70" t="s">
        <v>23</v>
      </c>
    </row>
    <row r="233" spans="1:8" x14ac:dyDescent="0.2">
      <c r="A233" s="14" t="s">
        <v>79</v>
      </c>
      <c r="B233" s="38">
        <v>20</v>
      </c>
      <c r="C233" s="7">
        <f>3.2/2</f>
        <v>1.6</v>
      </c>
      <c r="D233" s="7">
        <f>0.4/2</f>
        <v>0.2</v>
      </c>
      <c r="E233" s="7">
        <f>20.4/2</f>
        <v>10.199999999999999</v>
      </c>
      <c r="F233" s="7">
        <v>50</v>
      </c>
      <c r="G233" s="82" t="s">
        <v>46</v>
      </c>
      <c r="H233" s="11" t="s">
        <v>49</v>
      </c>
    </row>
    <row r="234" spans="1:8" x14ac:dyDescent="0.2">
      <c r="A234" s="16" t="s">
        <v>25</v>
      </c>
      <c r="B234" s="4">
        <f>SUM(B230:B233)</f>
        <v>475</v>
      </c>
      <c r="C234" s="31">
        <f>SUM(C230:C233)</f>
        <v>16.420000000000002</v>
      </c>
      <c r="D234" s="31">
        <f>SUM(D230:D233)</f>
        <v>19.849999999999998</v>
      </c>
      <c r="E234" s="31">
        <f>SUM(E230:E233)</f>
        <v>72.08</v>
      </c>
      <c r="F234" s="31">
        <f>SUM(F230:F233)</f>
        <v>535.56999999999994</v>
      </c>
      <c r="G234" s="4"/>
      <c r="H234" s="6"/>
    </row>
    <row r="235" spans="1:8" x14ac:dyDescent="0.2">
      <c r="A235" s="49" t="s">
        <v>226</v>
      </c>
      <c r="B235" s="75"/>
      <c r="C235" s="75"/>
      <c r="D235" s="75"/>
      <c r="E235" s="75"/>
      <c r="F235" s="75"/>
      <c r="G235" s="50"/>
      <c r="H235" s="51"/>
    </row>
    <row r="236" spans="1:8" s="27" customFormat="1" x14ac:dyDescent="0.2">
      <c r="A236" s="23" t="s">
        <v>98</v>
      </c>
      <c r="B236" s="24">
        <v>200</v>
      </c>
      <c r="C236" s="25">
        <v>1.56</v>
      </c>
      <c r="D236" s="25">
        <v>5.2</v>
      </c>
      <c r="E236" s="25">
        <v>8.6</v>
      </c>
      <c r="F236" s="25">
        <v>87.89</v>
      </c>
      <c r="G236" s="26" t="s">
        <v>99</v>
      </c>
      <c r="H236" s="9" t="s">
        <v>100</v>
      </c>
    </row>
    <row r="237" spans="1:8" ht="12" customHeight="1" x14ac:dyDescent="0.2">
      <c r="A237" s="11" t="s">
        <v>101</v>
      </c>
      <c r="B237" s="10">
        <v>90</v>
      </c>
      <c r="C237" s="7">
        <v>11.1</v>
      </c>
      <c r="D237" s="7">
        <v>14.26</v>
      </c>
      <c r="E237" s="7">
        <v>10.199999999999999</v>
      </c>
      <c r="F237" s="7">
        <v>215.87</v>
      </c>
      <c r="G237" s="66" t="s">
        <v>102</v>
      </c>
      <c r="H237" s="6" t="s">
        <v>103</v>
      </c>
    </row>
    <row r="238" spans="1:8" ht="24" customHeight="1" x14ac:dyDescent="0.2">
      <c r="A238" s="6" t="s">
        <v>86</v>
      </c>
      <c r="B238" s="38">
        <v>150</v>
      </c>
      <c r="C238" s="139">
        <v>3.65</v>
      </c>
      <c r="D238" s="139">
        <v>5.37</v>
      </c>
      <c r="E238" s="139">
        <v>36.68</v>
      </c>
      <c r="F238" s="139">
        <v>209.7</v>
      </c>
      <c r="G238" s="69" t="s">
        <v>87</v>
      </c>
      <c r="H238" s="70" t="s">
        <v>88</v>
      </c>
    </row>
    <row r="239" spans="1:8" ht="32.25" customHeight="1" x14ac:dyDescent="0.2">
      <c r="A239" s="85" t="s">
        <v>39</v>
      </c>
      <c r="B239" s="102">
        <v>60</v>
      </c>
      <c r="C239" s="136">
        <v>1.41</v>
      </c>
      <c r="D239" s="136">
        <v>0.09</v>
      </c>
      <c r="E239" s="136">
        <v>4.05</v>
      </c>
      <c r="F239" s="136">
        <v>22.5</v>
      </c>
      <c r="G239" s="86" t="s">
        <v>40</v>
      </c>
      <c r="H239" s="125" t="s">
        <v>41</v>
      </c>
    </row>
    <row r="240" spans="1:8" x14ac:dyDescent="0.2">
      <c r="A240" s="6" t="s">
        <v>151</v>
      </c>
      <c r="B240" s="118">
        <v>200</v>
      </c>
      <c r="C240" s="122">
        <v>0.16</v>
      </c>
      <c r="D240" s="122">
        <v>0.16</v>
      </c>
      <c r="E240" s="122">
        <v>27.88</v>
      </c>
      <c r="F240" s="122">
        <v>114.6</v>
      </c>
      <c r="G240" s="61" t="s">
        <v>152</v>
      </c>
      <c r="H240" s="11" t="s">
        <v>153</v>
      </c>
    </row>
    <row r="241" spans="1:256" x14ac:dyDescent="0.2">
      <c r="A241" s="14" t="s">
        <v>45</v>
      </c>
      <c r="B241" s="7">
        <v>20</v>
      </c>
      <c r="C241" s="124">
        <v>1.3</v>
      </c>
      <c r="D241" s="124">
        <v>0.2</v>
      </c>
      <c r="E241" s="124">
        <v>8.6</v>
      </c>
      <c r="F241" s="124">
        <v>43</v>
      </c>
      <c r="G241" s="41">
        <v>11</v>
      </c>
      <c r="H241" s="11" t="s">
        <v>47</v>
      </c>
    </row>
    <row r="242" spans="1:256" x14ac:dyDescent="0.2">
      <c r="A242" s="16" t="s">
        <v>25</v>
      </c>
      <c r="B242" s="4">
        <f>SUM(B236:B241)</f>
        <v>720</v>
      </c>
      <c r="C242" s="126">
        <f>SUM(C236:C241)</f>
        <v>19.18</v>
      </c>
      <c r="D242" s="126">
        <f>SUM(D236:D241)</f>
        <v>25.28</v>
      </c>
      <c r="E242" s="126">
        <f>SUM(E236:E241)</f>
        <v>96.009999999999991</v>
      </c>
      <c r="F242" s="126">
        <f>SUM(F236:F241)</f>
        <v>693.56000000000006</v>
      </c>
      <c r="G242" s="4"/>
      <c r="H242" s="6"/>
    </row>
    <row r="243" spans="1:256" x14ac:dyDescent="0.2">
      <c r="A243" s="46" t="s">
        <v>227</v>
      </c>
      <c r="B243" s="47"/>
      <c r="C243" s="47"/>
      <c r="D243" s="47"/>
      <c r="E243" s="47"/>
      <c r="F243" s="47"/>
      <c r="G243" s="47"/>
      <c r="H243" s="48"/>
    </row>
    <row r="244" spans="1:256" s="83" customFormat="1" x14ac:dyDescent="0.3">
      <c r="A244" s="11" t="s">
        <v>207</v>
      </c>
      <c r="B244" s="135">
        <v>100</v>
      </c>
      <c r="C244" s="115">
        <v>12.78</v>
      </c>
      <c r="D244" s="115">
        <v>14.16</v>
      </c>
      <c r="E244" s="115">
        <v>37.659999999999997</v>
      </c>
      <c r="F244" s="115">
        <v>333</v>
      </c>
      <c r="G244" s="66" t="s">
        <v>208</v>
      </c>
      <c r="H244" s="11" t="s">
        <v>209</v>
      </c>
    </row>
    <row r="245" spans="1:256" s="83" customFormat="1" ht="10.5" customHeight="1" x14ac:dyDescent="0.3">
      <c r="A245" s="11" t="s">
        <v>21</v>
      </c>
      <c r="B245" s="42">
        <v>215</v>
      </c>
      <c r="C245" s="10">
        <v>7.0000000000000007E-2</v>
      </c>
      <c r="D245" s="10">
        <v>0.02</v>
      </c>
      <c r="E245" s="82">
        <v>15</v>
      </c>
      <c r="F245" s="10">
        <v>60</v>
      </c>
      <c r="G245" s="69" t="s">
        <v>22</v>
      </c>
      <c r="H245" s="70" t="s">
        <v>23</v>
      </c>
    </row>
    <row r="246" spans="1:256" x14ac:dyDescent="0.2">
      <c r="A246" s="166" t="s">
        <v>92</v>
      </c>
      <c r="B246" s="167"/>
      <c r="C246" s="167"/>
      <c r="D246" s="167"/>
      <c r="E246" s="167"/>
      <c r="F246" s="167"/>
      <c r="G246" s="167"/>
      <c r="H246" s="168"/>
    </row>
    <row r="247" spans="1:256" x14ac:dyDescent="0.2">
      <c r="A247" s="43" t="s">
        <v>2</v>
      </c>
      <c r="B247" s="128">
        <f>SUM(B244:B245)</f>
        <v>315</v>
      </c>
      <c r="C247" s="128">
        <f>SUM(C244:C245)</f>
        <v>12.85</v>
      </c>
      <c r="D247" s="128">
        <f>SUM(D244:D245)</f>
        <v>14.18</v>
      </c>
      <c r="E247" s="128">
        <f>SUM(E244:E245)</f>
        <v>52.66</v>
      </c>
      <c r="F247" s="128">
        <f>SUM(F244:F245)</f>
        <v>393</v>
      </c>
      <c r="G247" s="43" t="s">
        <v>4</v>
      </c>
      <c r="H247" s="43" t="s">
        <v>5</v>
      </c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  <c r="AA247" s="131"/>
      <c r="AB247" s="131"/>
      <c r="AC247" s="131"/>
      <c r="AD247" s="131"/>
      <c r="AE247" s="131"/>
      <c r="AF247" s="131"/>
      <c r="AG247" s="131"/>
      <c r="AH247" s="131"/>
      <c r="AI247" s="131"/>
      <c r="AJ247" s="131"/>
      <c r="AK247" s="131"/>
      <c r="AL247" s="131"/>
      <c r="AM247" s="131"/>
      <c r="AN247" s="131"/>
      <c r="AO247" s="131"/>
      <c r="AP247" s="131"/>
      <c r="AQ247" s="131"/>
      <c r="AR247" s="131"/>
      <c r="AS247" s="131"/>
      <c r="AT247" s="131"/>
      <c r="AU247" s="131"/>
      <c r="AV247" s="131"/>
      <c r="AW247" s="131"/>
      <c r="AX247" s="131"/>
      <c r="AY247" s="131"/>
      <c r="AZ247" s="131"/>
      <c r="BA247" s="131"/>
      <c r="BB247" s="131"/>
      <c r="BC247" s="131"/>
      <c r="BD247" s="131"/>
      <c r="BE247" s="131"/>
      <c r="BF247" s="131"/>
      <c r="BG247" s="131"/>
      <c r="BH247" s="131"/>
      <c r="BI247" s="131"/>
      <c r="BJ247" s="131"/>
      <c r="BK247" s="131"/>
      <c r="BL247" s="131"/>
      <c r="BM247" s="131"/>
      <c r="BN247" s="131"/>
      <c r="BO247" s="131"/>
      <c r="BP247" s="131"/>
      <c r="BQ247" s="131"/>
      <c r="BR247" s="131"/>
      <c r="BS247" s="131"/>
      <c r="BT247" s="131"/>
      <c r="BU247" s="131"/>
      <c r="BV247" s="131"/>
      <c r="BW247" s="131"/>
      <c r="BX247" s="131"/>
      <c r="BY247" s="131"/>
      <c r="BZ247" s="131"/>
      <c r="CA247" s="131"/>
      <c r="CB247" s="131"/>
      <c r="CC247" s="131"/>
      <c r="CD247" s="131"/>
      <c r="CE247" s="131"/>
      <c r="CF247" s="131"/>
      <c r="CG247" s="131"/>
      <c r="CH247" s="131"/>
      <c r="CI247" s="131"/>
      <c r="CJ247" s="131"/>
      <c r="CK247" s="131"/>
      <c r="CL247" s="131"/>
      <c r="CM247" s="131"/>
      <c r="CN247" s="131"/>
      <c r="CO247" s="131"/>
      <c r="CP247" s="131"/>
      <c r="CQ247" s="131"/>
      <c r="CR247" s="131"/>
      <c r="CS247" s="131"/>
      <c r="CT247" s="131"/>
      <c r="CU247" s="131"/>
      <c r="CV247" s="131"/>
      <c r="CW247" s="131"/>
      <c r="CX247" s="131"/>
      <c r="CY247" s="131"/>
      <c r="CZ247" s="131"/>
      <c r="DA247" s="131"/>
      <c r="DB247" s="131"/>
      <c r="DC247" s="131"/>
      <c r="DD247" s="131"/>
      <c r="DE247" s="131"/>
      <c r="DF247" s="131"/>
      <c r="DG247" s="131"/>
      <c r="DH247" s="131"/>
      <c r="DI247" s="131"/>
      <c r="DJ247" s="131"/>
      <c r="DK247" s="131"/>
      <c r="DL247" s="131"/>
      <c r="DM247" s="131"/>
      <c r="DN247" s="131"/>
      <c r="DO247" s="131"/>
      <c r="DP247" s="131"/>
      <c r="DQ247" s="131"/>
      <c r="DR247" s="131"/>
      <c r="DS247" s="131"/>
      <c r="DT247" s="131"/>
      <c r="DU247" s="131"/>
      <c r="DV247" s="131"/>
      <c r="DW247" s="131"/>
      <c r="DX247" s="131"/>
      <c r="DY247" s="131"/>
      <c r="DZ247" s="131"/>
      <c r="EA247" s="131"/>
      <c r="EB247" s="131"/>
      <c r="EC247" s="131"/>
      <c r="ED247" s="131"/>
      <c r="EE247" s="131"/>
      <c r="EF247" s="131"/>
      <c r="EG247" s="131"/>
      <c r="EH247" s="131"/>
      <c r="EI247" s="131"/>
      <c r="EJ247" s="131"/>
      <c r="EK247" s="131"/>
      <c r="EL247" s="131"/>
      <c r="EM247" s="131"/>
      <c r="EN247" s="131"/>
      <c r="EO247" s="131"/>
      <c r="EP247" s="131"/>
      <c r="EQ247" s="131"/>
      <c r="ER247" s="131"/>
      <c r="ES247" s="131"/>
      <c r="ET247" s="131"/>
      <c r="EU247" s="131"/>
      <c r="EV247" s="131"/>
      <c r="EW247" s="131"/>
      <c r="EX247" s="131"/>
      <c r="EY247" s="131"/>
      <c r="EZ247" s="131"/>
      <c r="FA247" s="131"/>
      <c r="FB247" s="131"/>
      <c r="FC247" s="131"/>
      <c r="FD247" s="131"/>
      <c r="FE247" s="131"/>
      <c r="FF247" s="131"/>
      <c r="FG247" s="131"/>
      <c r="FH247" s="131"/>
      <c r="FI247" s="131"/>
      <c r="FJ247" s="131"/>
      <c r="FK247" s="131"/>
      <c r="FL247" s="131"/>
      <c r="FM247" s="131"/>
      <c r="FN247" s="131"/>
      <c r="FO247" s="131"/>
      <c r="FP247" s="131"/>
      <c r="FQ247" s="131"/>
      <c r="FR247" s="131"/>
      <c r="FS247" s="131"/>
      <c r="FT247" s="131"/>
      <c r="FU247" s="131"/>
      <c r="FV247" s="131"/>
      <c r="FW247" s="131"/>
      <c r="FX247" s="131"/>
      <c r="FY247" s="131"/>
      <c r="FZ247" s="131"/>
      <c r="GA247" s="131"/>
      <c r="GB247" s="131"/>
      <c r="GC247" s="131"/>
      <c r="GD247" s="131"/>
      <c r="GE247" s="131"/>
      <c r="GF247" s="131"/>
      <c r="GG247" s="131"/>
      <c r="GH247" s="131"/>
      <c r="GI247" s="131"/>
      <c r="GJ247" s="131"/>
      <c r="GK247" s="131"/>
      <c r="GL247" s="131"/>
      <c r="GM247" s="131"/>
      <c r="GN247" s="131"/>
      <c r="GO247" s="131"/>
      <c r="GP247" s="131"/>
      <c r="GQ247" s="131"/>
      <c r="GR247" s="131"/>
      <c r="GS247" s="131"/>
      <c r="GT247" s="131"/>
      <c r="GU247" s="131"/>
      <c r="GV247" s="131"/>
      <c r="GW247" s="131"/>
      <c r="GX247" s="131"/>
      <c r="GY247" s="131"/>
      <c r="GZ247" s="131"/>
      <c r="HA247" s="131"/>
      <c r="HB247" s="131"/>
      <c r="HC247" s="131"/>
      <c r="HD247" s="131"/>
      <c r="HE247" s="131"/>
      <c r="HF247" s="131"/>
      <c r="HG247" s="131"/>
      <c r="HH247" s="131"/>
      <c r="HI247" s="131"/>
      <c r="HJ247" s="131"/>
      <c r="HK247" s="131"/>
      <c r="HL247" s="131"/>
      <c r="HM247" s="131"/>
      <c r="HN247" s="131"/>
      <c r="HO247" s="131"/>
      <c r="HP247" s="131"/>
      <c r="HQ247" s="131"/>
      <c r="HR247" s="131"/>
      <c r="HS247" s="131"/>
      <c r="HT247" s="131"/>
      <c r="HU247" s="131"/>
      <c r="HV247" s="131"/>
      <c r="HW247" s="131"/>
      <c r="HX247" s="131"/>
      <c r="HY247" s="131"/>
      <c r="HZ247" s="131"/>
      <c r="IA247" s="131"/>
      <c r="IB247" s="131"/>
      <c r="IC247" s="131"/>
      <c r="ID247" s="131"/>
      <c r="IE247" s="131"/>
      <c r="IF247" s="131"/>
      <c r="IG247" s="131"/>
      <c r="IH247" s="131"/>
      <c r="II247" s="131"/>
      <c r="IJ247" s="131"/>
      <c r="IK247" s="131"/>
      <c r="IL247" s="131"/>
      <c r="IM247" s="131"/>
      <c r="IN247" s="131"/>
      <c r="IO247" s="131"/>
      <c r="IP247" s="131"/>
      <c r="IQ247" s="131"/>
      <c r="IR247" s="131"/>
      <c r="IS247" s="131"/>
      <c r="IT247" s="131"/>
      <c r="IU247" s="131"/>
      <c r="IV247" s="131"/>
    </row>
    <row r="248" spans="1:256" x14ac:dyDescent="0.2">
      <c r="A248" s="55"/>
      <c r="B248" s="100" t="s">
        <v>6</v>
      </c>
      <c r="C248" s="121" t="s">
        <v>7</v>
      </c>
      <c r="D248" s="121" t="s">
        <v>8</v>
      </c>
      <c r="E248" s="121" t="s">
        <v>9</v>
      </c>
      <c r="F248" s="121" t="s">
        <v>10</v>
      </c>
      <c r="G248" s="55"/>
      <c r="H248" s="55"/>
    </row>
    <row r="249" spans="1:256" x14ac:dyDescent="0.2">
      <c r="A249" s="46" t="s">
        <v>224</v>
      </c>
      <c r="B249" s="47"/>
      <c r="C249" s="47"/>
      <c r="D249" s="47"/>
      <c r="E249" s="47"/>
      <c r="F249" s="47"/>
      <c r="G249" s="47"/>
      <c r="H249" s="48"/>
    </row>
    <row r="250" spans="1:256" ht="13.5" customHeight="1" x14ac:dyDescent="0.2">
      <c r="A250" s="6" t="s">
        <v>114</v>
      </c>
      <c r="B250" s="38">
        <v>200</v>
      </c>
      <c r="C250" s="136">
        <v>1.62</v>
      </c>
      <c r="D250" s="136">
        <v>2.19</v>
      </c>
      <c r="E250" s="136">
        <v>12.81</v>
      </c>
      <c r="F250" s="136">
        <v>77.13</v>
      </c>
      <c r="G250" s="76" t="s">
        <v>115</v>
      </c>
      <c r="H250" s="11" t="s">
        <v>116</v>
      </c>
    </row>
    <row r="251" spans="1:256" s="83" customFormat="1" x14ac:dyDescent="0.2">
      <c r="A251" s="85" t="s">
        <v>219</v>
      </c>
      <c r="B251" s="102">
        <v>100</v>
      </c>
      <c r="C251" s="122">
        <v>7.5</v>
      </c>
      <c r="D251" s="122">
        <v>6.88</v>
      </c>
      <c r="E251" s="122">
        <v>38.880000000000003</v>
      </c>
      <c r="F251" s="122">
        <v>244.8</v>
      </c>
      <c r="G251" s="86" t="s">
        <v>181</v>
      </c>
      <c r="H251" s="123" t="s">
        <v>182</v>
      </c>
    </row>
    <row r="252" spans="1:256" x14ac:dyDescent="0.2">
      <c r="A252" s="160" t="s">
        <v>175</v>
      </c>
      <c r="B252" s="161">
        <v>200</v>
      </c>
      <c r="C252" s="161">
        <v>0.6</v>
      </c>
      <c r="D252" s="161">
        <v>0.4</v>
      </c>
      <c r="E252" s="161">
        <v>32.6</v>
      </c>
      <c r="F252" s="161">
        <v>136.4</v>
      </c>
      <c r="G252" s="162" t="s">
        <v>176</v>
      </c>
      <c r="H252" s="163" t="s">
        <v>177</v>
      </c>
    </row>
    <row r="253" spans="1:256" x14ac:dyDescent="0.2">
      <c r="A253" s="14" t="s">
        <v>45</v>
      </c>
      <c r="B253" s="7">
        <v>20</v>
      </c>
      <c r="C253" s="124">
        <v>1.3</v>
      </c>
      <c r="D253" s="124">
        <v>0.2</v>
      </c>
      <c r="E253" s="124">
        <v>8.6</v>
      </c>
      <c r="F253" s="124">
        <v>43</v>
      </c>
      <c r="G253" s="41">
        <v>11</v>
      </c>
      <c r="H253" s="11" t="s">
        <v>47</v>
      </c>
    </row>
    <row r="254" spans="1:256" x14ac:dyDescent="0.2">
      <c r="A254" s="16" t="s">
        <v>25</v>
      </c>
      <c r="B254" s="4">
        <f>SUM(B250:B253)</f>
        <v>520</v>
      </c>
      <c r="C254" s="31">
        <f>SUM(C250:C253)</f>
        <v>11.020000000000001</v>
      </c>
      <c r="D254" s="31">
        <f>SUM(D250:D253)</f>
        <v>9.67</v>
      </c>
      <c r="E254" s="31">
        <f>SUM(E250:E253)</f>
        <v>92.89</v>
      </c>
      <c r="F254" s="31">
        <f>SUM(F250:F253)</f>
        <v>501.33000000000004</v>
      </c>
      <c r="G254" s="4"/>
      <c r="H254" s="6"/>
    </row>
    <row r="255" spans="1:256" x14ac:dyDescent="0.2">
      <c r="A255" s="46" t="s">
        <v>225</v>
      </c>
      <c r="B255" s="47"/>
      <c r="C255" s="47"/>
      <c r="D255" s="47"/>
      <c r="E255" s="47"/>
      <c r="F255" s="47"/>
      <c r="G255" s="47"/>
      <c r="H255" s="48"/>
    </row>
    <row r="256" spans="1:256" x14ac:dyDescent="0.2">
      <c r="A256" s="70" t="s">
        <v>157</v>
      </c>
      <c r="B256" s="10">
        <v>90</v>
      </c>
      <c r="C256" s="7">
        <v>14.7</v>
      </c>
      <c r="D256" s="7">
        <f>12.3*0.9</f>
        <v>11.07</v>
      </c>
      <c r="E256" s="7">
        <v>12.95</v>
      </c>
      <c r="F256" s="7">
        <f>242.41*0.9</f>
        <v>218.16900000000001</v>
      </c>
      <c r="G256" s="76" t="s">
        <v>158</v>
      </c>
      <c r="H256" s="11" t="s">
        <v>159</v>
      </c>
    </row>
    <row r="257" spans="1:256" ht="11.4" customHeight="1" x14ac:dyDescent="0.2">
      <c r="A257" s="6" t="s">
        <v>120</v>
      </c>
      <c r="B257" s="10">
        <v>150</v>
      </c>
      <c r="C257" s="7">
        <v>3.44</v>
      </c>
      <c r="D257" s="7">
        <v>13.15</v>
      </c>
      <c r="E257" s="7">
        <v>27.92</v>
      </c>
      <c r="F257" s="7">
        <v>243.75</v>
      </c>
      <c r="G257" s="66" t="s">
        <v>121</v>
      </c>
      <c r="H257" s="11" t="s">
        <v>122</v>
      </c>
    </row>
    <row r="258" spans="1:256" s="83" customFormat="1" ht="10.5" customHeight="1" x14ac:dyDescent="0.3">
      <c r="A258" s="11" t="s">
        <v>21</v>
      </c>
      <c r="B258" s="42">
        <v>215</v>
      </c>
      <c r="C258" s="10">
        <v>7.0000000000000007E-2</v>
      </c>
      <c r="D258" s="10">
        <v>0.02</v>
      </c>
      <c r="E258" s="82">
        <v>15</v>
      </c>
      <c r="F258" s="10">
        <v>60</v>
      </c>
      <c r="G258" s="69" t="s">
        <v>22</v>
      </c>
      <c r="H258" s="70" t="s">
        <v>23</v>
      </c>
    </row>
    <row r="259" spans="1:256" x14ac:dyDescent="0.2">
      <c r="A259" s="14" t="s">
        <v>79</v>
      </c>
      <c r="B259" s="38">
        <v>20</v>
      </c>
      <c r="C259" s="7">
        <f>3.2/2</f>
        <v>1.6</v>
      </c>
      <c r="D259" s="7">
        <f>0.4/2</f>
        <v>0.2</v>
      </c>
      <c r="E259" s="7">
        <f>20.4/2</f>
        <v>10.199999999999999</v>
      </c>
      <c r="F259" s="7">
        <v>50</v>
      </c>
      <c r="G259" s="82" t="s">
        <v>46</v>
      </c>
      <c r="H259" s="11" t="s">
        <v>49</v>
      </c>
    </row>
    <row r="260" spans="1:256" x14ac:dyDescent="0.2">
      <c r="A260" s="16" t="s">
        <v>25</v>
      </c>
      <c r="B260" s="4">
        <f>SUM(B256:B259)</f>
        <v>475</v>
      </c>
      <c r="C260" s="31">
        <f>SUM(C256:C259)</f>
        <v>19.810000000000002</v>
      </c>
      <c r="D260" s="31">
        <f>SUM(D256:D259)</f>
        <v>24.439999999999998</v>
      </c>
      <c r="E260" s="31">
        <f>SUM(E256:E259)</f>
        <v>66.070000000000007</v>
      </c>
      <c r="F260" s="31">
        <f>SUM(F256:F259)</f>
        <v>571.91899999999998</v>
      </c>
      <c r="G260" s="4"/>
      <c r="H260" s="6"/>
    </row>
    <row r="261" spans="1:256" x14ac:dyDescent="0.2">
      <c r="A261" s="49" t="s">
        <v>226</v>
      </c>
      <c r="B261" s="75"/>
      <c r="C261" s="75"/>
      <c r="D261" s="75"/>
      <c r="E261" s="75"/>
      <c r="F261" s="75"/>
      <c r="G261" s="50"/>
      <c r="H261" s="51"/>
    </row>
    <row r="262" spans="1:256" ht="13.5" customHeight="1" x14ac:dyDescent="0.2">
      <c r="A262" s="6" t="s">
        <v>114</v>
      </c>
      <c r="B262" s="38">
        <v>200</v>
      </c>
      <c r="C262" s="136">
        <v>1.62</v>
      </c>
      <c r="D262" s="136">
        <v>2.19</v>
      </c>
      <c r="E262" s="136">
        <v>12.81</v>
      </c>
      <c r="F262" s="136">
        <v>77.13</v>
      </c>
      <c r="G262" s="101" t="s">
        <v>115</v>
      </c>
      <c r="H262" s="11" t="s">
        <v>116</v>
      </c>
    </row>
    <row r="263" spans="1:256" x14ac:dyDescent="0.2">
      <c r="A263" s="70" t="s">
        <v>157</v>
      </c>
      <c r="B263" s="10">
        <v>90</v>
      </c>
      <c r="C263" s="7">
        <v>14.7</v>
      </c>
      <c r="D263" s="7">
        <f>12.3*0.9</f>
        <v>11.07</v>
      </c>
      <c r="E263" s="7">
        <v>12.95</v>
      </c>
      <c r="F263" s="7">
        <f>242.41*0.9</f>
        <v>218.16900000000001</v>
      </c>
      <c r="G263" s="76" t="s">
        <v>158</v>
      </c>
      <c r="H263" s="11" t="s">
        <v>159</v>
      </c>
    </row>
    <row r="264" spans="1:256" ht="11.4" customHeight="1" x14ac:dyDescent="0.2">
      <c r="A264" s="6" t="s">
        <v>120</v>
      </c>
      <c r="B264" s="10">
        <v>150</v>
      </c>
      <c r="C264" s="7">
        <v>3.44</v>
      </c>
      <c r="D264" s="7">
        <v>13.15</v>
      </c>
      <c r="E264" s="7">
        <v>27.92</v>
      </c>
      <c r="F264" s="7">
        <v>243.75</v>
      </c>
      <c r="G264" s="66" t="s">
        <v>121</v>
      </c>
      <c r="H264" s="11" t="s">
        <v>122</v>
      </c>
    </row>
    <row r="265" spans="1:256" x14ac:dyDescent="0.2">
      <c r="A265" s="6" t="s">
        <v>134</v>
      </c>
      <c r="B265" s="42">
        <v>200</v>
      </c>
      <c r="C265" s="41">
        <v>0.33</v>
      </c>
      <c r="D265" s="41">
        <v>0</v>
      </c>
      <c r="E265" s="41">
        <v>22.78</v>
      </c>
      <c r="F265" s="41">
        <v>94.44</v>
      </c>
      <c r="G265" s="66" t="s">
        <v>135</v>
      </c>
      <c r="H265" s="11" t="s">
        <v>136</v>
      </c>
    </row>
    <row r="266" spans="1:256" s="15" customFormat="1" ht="10.95" customHeight="1" x14ac:dyDescent="0.3">
      <c r="A266" s="151" t="s">
        <v>24</v>
      </c>
      <c r="B266" s="142">
        <v>200</v>
      </c>
      <c r="C266" s="169">
        <v>0.6</v>
      </c>
      <c r="D266" s="169">
        <v>0.4</v>
      </c>
      <c r="E266" s="169">
        <v>20.2</v>
      </c>
      <c r="F266" s="169">
        <v>92</v>
      </c>
      <c r="G266" s="153"/>
      <c r="H266" s="154"/>
    </row>
    <row r="267" spans="1:256" x14ac:dyDescent="0.2">
      <c r="A267" s="14" t="s">
        <v>45</v>
      </c>
      <c r="B267" s="7">
        <v>20</v>
      </c>
      <c r="C267" s="124">
        <v>1.3</v>
      </c>
      <c r="D267" s="124">
        <v>0.2</v>
      </c>
      <c r="E267" s="124">
        <v>8.6</v>
      </c>
      <c r="F267" s="124">
        <v>43</v>
      </c>
      <c r="G267" s="41">
        <v>11</v>
      </c>
      <c r="H267" s="11" t="s">
        <v>47</v>
      </c>
    </row>
    <row r="268" spans="1:256" x14ac:dyDescent="0.2">
      <c r="A268" s="16" t="s">
        <v>25</v>
      </c>
      <c r="B268" s="4">
        <f>SUM(B262:B267)</f>
        <v>860</v>
      </c>
      <c r="C268" s="126">
        <f>SUM(C262:C267)</f>
        <v>21.990000000000002</v>
      </c>
      <c r="D268" s="126">
        <f>SUM(D262:D267)</f>
        <v>27.009999999999998</v>
      </c>
      <c r="E268" s="126">
        <f>SUM(E262:E267)</f>
        <v>105.26</v>
      </c>
      <c r="F268" s="126">
        <f>SUM(F262:F267)</f>
        <v>768.48900000000003</v>
      </c>
      <c r="G268" s="4"/>
      <c r="H268" s="6"/>
    </row>
    <row r="269" spans="1:256" x14ac:dyDescent="0.2">
      <c r="A269" s="46" t="s">
        <v>227</v>
      </c>
      <c r="B269" s="47"/>
      <c r="C269" s="47"/>
      <c r="D269" s="47"/>
      <c r="E269" s="47"/>
      <c r="F269" s="47"/>
      <c r="G269" s="47"/>
      <c r="H269" s="48"/>
    </row>
    <row r="270" spans="1:256" s="83" customFormat="1" x14ac:dyDescent="0.2">
      <c r="A270" s="85" t="s">
        <v>219</v>
      </c>
      <c r="B270" s="102">
        <v>100</v>
      </c>
      <c r="C270" s="122">
        <v>7.5</v>
      </c>
      <c r="D270" s="122">
        <v>6.88</v>
      </c>
      <c r="E270" s="122">
        <v>38.880000000000003</v>
      </c>
      <c r="F270" s="122">
        <v>244.8</v>
      </c>
      <c r="G270" s="86" t="s">
        <v>181</v>
      </c>
      <c r="H270" s="123" t="s">
        <v>182</v>
      </c>
    </row>
    <row r="271" spans="1:256" s="83" customFormat="1" ht="10.5" customHeight="1" x14ac:dyDescent="0.3">
      <c r="A271" s="11" t="s">
        <v>21</v>
      </c>
      <c r="B271" s="42">
        <v>215</v>
      </c>
      <c r="C271" s="10">
        <v>7.0000000000000007E-2</v>
      </c>
      <c r="D271" s="10">
        <v>0.02</v>
      </c>
      <c r="E271" s="82">
        <v>15</v>
      </c>
      <c r="F271" s="10">
        <v>60</v>
      </c>
      <c r="G271" s="69" t="s">
        <v>22</v>
      </c>
      <c r="H271" s="70" t="s">
        <v>23</v>
      </c>
    </row>
    <row r="272" spans="1:256" x14ac:dyDescent="0.2">
      <c r="A272" s="127" t="s">
        <v>25</v>
      </c>
      <c r="B272" s="128">
        <f>SUM(B270:B271)</f>
        <v>315</v>
      </c>
      <c r="C272" s="128">
        <f>SUM(C270:C271)</f>
        <v>7.57</v>
      </c>
      <c r="D272" s="128">
        <f>SUM(D270:D271)</f>
        <v>6.8999999999999995</v>
      </c>
      <c r="E272" s="128">
        <f>SUM(E270:E271)</f>
        <v>53.88</v>
      </c>
      <c r="F272" s="128">
        <f>SUM(F270:F271)</f>
        <v>304.8</v>
      </c>
      <c r="G272" s="129"/>
      <c r="H272" s="130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  <c r="AA272" s="131"/>
      <c r="AB272" s="131"/>
      <c r="AC272" s="131"/>
      <c r="AD272" s="131"/>
      <c r="AE272" s="131"/>
      <c r="AF272" s="131"/>
      <c r="AG272" s="131"/>
      <c r="AH272" s="131"/>
      <c r="AI272" s="131"/>
      <c r="AJ272" s="131"/>
      <c r="AK272" s="131"/>
      <c r="AL272" s="131"/>
      <c r="AM272" s="131"/>
      <c r="AN272" s="131"/>
      <c r="AO272" s="131"/>
      <c r="AP272" s="131"/>
      <c r="AQ272" s="131"/>
      <c r="AR272" s="131"/>
      <c r="AS272" s="131"/>
      <c r="AT272" s="131"/>
      <c r="AU272" s="131"/>
      <c r="AV272" s="131"/>
      <c r="AW272" s="131"/>
      <c r="AX272" s="131"/>
      <c r="AY272" s="131"/>
      <c r="AZ272" s="131"/>
      <c r="BA272" s="131"/>
      <c r="BB272" s="131"/>
      <c r="BC272" s="131"/>
      <c r="BD272" s="131"/>
      <c r="BE272" s="131"/>
      <c r="BF272" s="131"/>
      <c r="BG272" s="131"/>
      <c r="BH272" s="131"/>
      <c r="BI272" s="131"/>
      <c r="BJ272" s="131"/>
      <c r="BK272" s="131"/>
      <c r="BL272" s="131"/>
      <c r="BM272" s="131"/>
      <c r="BN272" s="131"/>
      <c r="BO272" s="131"/>
      <c r="BP272" s="131"/>
      <c r="BQ272" s="131"/>
      <c r="BR272" s="131"/>
      <c r="BS272" s="131"/>
      <c r="BT272" s="131"/>
      <c r="BU272" s="131"/>
      <c r="BV272" s="131"/>
      <c r="BW272" s="131"/>
      <c r="BX272" s="131"/>
      <c r="BY272" s="131"/>
      <c r="BZ272" s="131"/>
      <c r="CA272" s="131"/>
      <c r="CB272" s="131"/>
      <c r="CC272" s="131"/>
      <c r="CD272" s="131"/>
      <c r="CE272" s="131"/>
      <c r="CF272" s="131"/>
      <c r="CG272" s="131"/>
      <c r="CH272" s="131"/>
      <c r="CI272" s="131"/>
      <c r="CJ272" s="131"/>
      <c r="CK272" s="131"/>
      <c r="CL272" s="131"/>
      <c r="CM272" s="131"/>
      <c r="CN272" s="131"/>
      <c r="CO272" s="131"/>
      <c r="CP272" s="131"/>
      <c r="CQ272" s="131"/>
      <c r="CR272" s="131"/>
      <c r="CS272" s="131"/>
      <c r="CT272" s="131"/>
      <c r="CU272" s="131"/>
      <c r="CV272" s="131"/>
      <c r="CW272" s="131"/>
      <c r="CX272" s="131"/>
      <c r="CY272" s="131"/>
      <c r="CZ272" s="131"/>
      <c r="DA272" s="131"/>
      <c r="DB272" s="131"/>
      <c r="DC272" s="131"/>
      <c r="DD272" s="131"/>
      <c r="DE272" s="131"/>
      <c r="DF272" s="131"/>
      <c r="DG272" s="131"/>
      <c r="DH272" s="131"/>
      <c r="DI272" s="131"/>
      <c r="DJ272" s="131"/>
      <c r="DK272" s="131"/>
      <c r="DL272" s="131"/>
      <c r="DM272" s="131"/>
      <c r="DN272" s="131"/>
      <c r="DO272" s="131"/>
      <c r="DP272" s="131"/>
      <c r="DQ272" s="131"/>
      <c r="DR272" s="131"/>
      <c r="DS272" s="131"/>
      <c r="DT272" s="131"/>
      <c r="DU272" s="131"/>
      <c r="DV272" s="131"/>
      <c r="DW272" s="131"/>
      <c r="DX272" s="131"/>
      <c r="DY272" s="131"/>
      <c r="DZ272" s="131"/>
      <c r="EA272" s="131"/>
      <c r="EB272" s="131"/>
      <c r="EC272" s="131"/>
      <c r="ED272" s="131"/>
      <c r="EE272" s="131"/>
      <c r="EF272" s="131"/>
      <c r="EG272" s="131"/>
      <c r="EH272" s="131"/>
      <c r="EI272" s="131"/>
      <c r="EJ272" s="131"/>
      <c r="EK272" s="131"/>
      <c r="EL272" s="131"/>
      <c r="EM272" s="131"/>
      <c r="EN272" s="131"/>
      <c r="EO272" s="131"/>
      <c r="EP272" s="131"/>
      <c r="EQ272" s="131"/>
      <c r="ER272" s="131"/>
      <c r="ES272" s="131"/>
      <c r="ET272" s="131"/>
      <c r="EU272" s="131"/>
      <c r="EV272" s="131"/>
      <c r="EW272" s="131"/>
      <c r="EX272" s="131"/>
      <c r="EY272" s="131"/>
      <c r="EZ272" s="131"/>
      <c r="FA272" s="131"/>
      <c r="FB272" s="131"/>
      <c r="FC272" s="131"/>
      <c r="FD272" s="131"/>
      <c r="FE272" s="131"/>
      <c r="FF272" s="131"/>
      <c r="FG272" s="131"/>
      <c r="FH272" s="131"/>
      <c r="FI272" s="131"/>
      <c r="FJ272" s="131"/>
      <c r="FK272" s="131"/>
      <c r="FL272" s="131"/>
      <c r="FM272" s="131"/>
      <c r="FN272" s="131"/>
      <c r="FO272" s="131"/>
      <c r="FP272" s="131"/>
      <c r="FQ272" s="131"/>
      <c r="FR272" s="131"/>
      <c r="FS272" s="131"/>
      <c r="FT272" s="131"/>
      <c r="FU272" s="131"/>
      <c r="FV272" s="131"/>
      <c r="FW272" s="131"/>
      <c r="FX272" s="131"/>
      <c r="FY272" s="131"/>
      <c r="FZ272" s="131"/>
      <c r="GA272" s="131"/>
      <c r="GB272" s="131"/>
      <c r="GC272" s="131"/>
      <c r="GD272" s="131"/>
      <c r="GE272" s="131"/>
      <c r="GF272" s="131"/>
      <c r="GG272" s="131"/>
      <c r="GH272" s="131"/>
      <c r="GI272" s="131"/>
      <c r="GJ272" s="131"/>
      <c r="GK272" s="131"/>
      <c r="GL272" s="131"/>
      <c r="GM272" s="131"/>
      <c r="GN272" s="131"/>
      <c r="GO272" s="131"/>
      <c r="GP272" s="131"/>
      <c r="GQ272" s="131"/>
      <c r="GR272" s="131"/>
      <c r="GS272" s="131"/>
      <c r="GT272" s="131"/>
      <c r="GU272" s="131"/>
      <c r="GV272" s="131"/>
      <c r="GW272" s="131"/>
      <c r="GX272" s="131"/>
      <c r="GY272" s="131"/>
      <c r="GZ272" s="131"/>
      <c r="HA272" s="131"/>
      <c r="HB272" s="131"/>
      <c r="HC272" s="131"/>
      <c r="HD272" s="131"/>
      <c r="HE272" s="131"/>
      <c r="HF272" s="131"/>
      <c r="HG272" s="131"/>
      <c r="HH272" s="131"/>
      <c r="HI272" s="131"/>
      <c r="HJ272" s="131"/>
      <c r="HK272" s="131"/>
      <c r="HL272" s="131"/>
      <c r="HM272" s="131"/>
      <c r="HN272" s="131"/>
      <c r="HO272" s="131"/>
      <c r="HP272" s="131"/>
      <c r="HQ272" s="131"/>
      <c r="HR272" s="131"/>
      <c r="HS272" s="131"/>
      <c r="HT272" s="131"/>
      <c r="HU272" s="131"/>
      <c r="HV272" s="131"/>
      <c r="HW272" s="131"/>
      <c r="HX272" s="131"/>
      <c r="HY272" s="131"/>
      <c r="HZ272" s="131"/>
      <c r="IA272" s="131"/>
      <c r="IB272" s="131"/>
      <c r="IC272" s="131"/>
      <c r="ID272" s="131"/>
      <c r="IE272" s="131"/>
      <c r="IF272" s="131"/>
      <c r="IG272" s="131"/>
      <c r="IH272" s="131"/>
      <c r="II272" s="131"/>
      <c r="IJ272" s="131"/>
      <c r="IK272" s="131"/>
      <c r="IL272" s="131"/>
      <c r="IM272" s="131"/>
      <c r="IN272" s="131"/>
      <c r="IO272" s="131"/>
      <c r="IP272" s="131"/>
      <c r="IQ272" s="131"/>
      <c r="IR272" s="131"/>
      <c r="IS272" s="131"/>
      <c r="IT272" s="131"/>
      <c r="IU272" s="131"/>
      <c r="IV272" s="131"/>
    </row>
    <row r="273" spans="1:8" x14ac:dyDescent="0.2">
      <c r="A273" s="3" t="s">
        <v>111</v>
      </c>
      <c r="B273" s="3"/>
      <c r="C273" s="3"/>
      <c r="D273" s="3"/>
      <c r="E273" s="3"/>
      <c r="F273" s="3"/>
      <c r="G273" s="3"/>
      <c r="H273" s="3"/>
    </row>
    <row r="274" spans="1:8" x14ac:dyDescent="0.2">
      <c r="A274" s="43" t="s">
        <v>2</v>
      </c>
      <c r="B274" s="49"/>
      <c r="C274" s="50"/>
      <c r="D274" s="50"/>
      <c r="E274" s="50"/>
      <c r="F274" s="50"/>
      <c r="G274" s="43" t="s">
        <v>4</v>
      </c>
      <c r="H274" s="43" t="s">
        <v>5</v>
      </c>
    </row>
    <row r="275" spans="1:8" x14ac:dyDescent="0.2">
      <c r="A275" s="55"/>
      <c r="B275" s="100" t="s">
        <v>6</v>
      </c>
      <c r="C275" s="121" t="s">
        <v>7</v>
      </c>
      <c r="D275" s="121" t="s">
        <v>8</v>
      </c>
      <c r="E275" s="121" t="s">
        <v>9</v>
      </c>
      <c r="F275" s="121" t="s">
        <v>10</v>
      </c>
      <c r="G275" s="55"/>
      <c r="H275" s="55"/>
    </row>
    <row r="276" spans="1:8" x14ac:dyDescent="0.2">
      <c r="A276" s="46" t="s">
        <v>224</v>
      </c>
      <c r="B276" s="47"/>
      <c r="C276" s="47"/>
      <c r="D276" s="47"/>
      <c r="E276" s="47"/>
      <c r="F276" s="47"/>
      <c r="G276" s="47"/>
      <c r="H276" s="48"/>
    </row>
    <row r="277" spans="1:8" ht="12.75" customHeight="1" x14ac:dyDescent="0.2">
      <c r="A277" s="6" t="s">
        <v>128</v>
      </c>
      <c r="B277" s="105">
        <v>200</v>
      </c>
      <c r="C277" s="136">
        <v>1.2</v>
      </c>
      <c r="D277" s="136">
        <v>5.2</v>
      </c>
      <c r="E277" s="136">
        <v>6.5</v>
      </c>
      <c r="F277" s="136">
        <v>77.010000000000005</v>
      </c>
      <c r="G277" s="101" t="s">
        <v>166</v>
      </c>
      <c r="H277" s="108" t="s">
        <v>130</v>
      </c>
    </row>
    <row r="278" spans="1:8" s="83" customFormat="1" x14ac:dyDescent="0.3">
      <c r="A278" s="6" t="s">
        <v>185</v>
      </c>
      <c r="B278" s="135">
        <v>80</v>
      </c>
      <c r="C278" s="115">
        <v>9.5399999999999991</v>
      </c>
      <c r="D278" s="115">
        <v>11.9</v>
      </c>
      <c r="E278" s="115">
        <v>40.9</v>
      </c>
      <c r="F278" s="115">
        <v>300.8</v>
      </c>
      <c r="G278" s="66" t="s">
        <v>186</v>
      </c>
      <c r="H278" s="11" t="s">
        <v>187</v>
      </c>
    </row>
    <row r="279" spans="1:8" x14ac:dyDescent="0.2">
      <c r="A279" s="6" t="s">
        <v>89</v>
      </c>
      <c r="B279" s="10">
        <v>200</v>
      </c>
      <c r="C279" s="42">
        <v>0</v>
      </c>
      <c r="D279" s="42">
        <v>0</v>
      </c>
      <c r="E279" s="42">
        <v>19.97</v>
      </c>
      <c r="F279" s="42">
        <v>76</v>
      </c>
      <c r="G279" s="82" t="s">
        <v>90</v>
      </c>
      <c r="H279" s="11" t="s">
        <v>91</v>
      </c>
    </row>
    <row r="280" spans="1:8" x14ac:dyDescent="0.2">
      <c r="A280" s="14" t="s">
        <v>45</v>
      </c>
      <c r="B280" s="7">
        <v>20</v>
      </c>
      <c r="C280" s="124">
        <v>1.3</v>
      </c>
      <c r="D280" s="124">
        <v>0.2</v>
      </c>
      <c r="E280" s="124">
        <v>8.6</v>
      </c>
      <c r="F280" s="124">
        <v>43</v>
      </c>
      <c r="G280" s="41">
        <v>11</v>
      </c>
      <c r="H280" s="11" t="s">
        <v>47</v>
      </c>
    </row>
    <row r="281" spans="1:8" x14ac:dyDescent="0.2">
      <c r="A281" s="16" t="s">
        <v>25</v>
      </c>
      <c r="B281" s="4">
        <f>SUM(B277:B280)</f>
        <v>500</v>
      </c>
      <c r="C281" s="31">
        <f>SUM(C277:C280)</f>
        <v>12.04</v>
      </c>
      <c r="D281" s="31">
        <f>SUM(D277:D280)</f>
        <v>17.3</v>
      </c>
      <c r="E281" s="31">
        <f>SUM(E277:E280)</f>
        <v>75.97</v>
      </c>
      <c r="F281" s="31">
        <f>SUM(F277:F280)</f>
        <v>496.81</v>
      </c>
      <c r="G281" s="4"/>
      <c r="H281" s="6"/>
    </row>
    <row r="282" spans="1:8" x14ac:dyDescent="0.2">
      <c r="A282" s="46" t="s">
        <v>225</v>
      </c>
      <c r="B282" s="47"/>
      <c r="C282" s="47"/>
      <c r="D282" s="47"/>
      <c r="E282" s="47"/>
      <c r="F282" s="47"/>
      <c r="G282" s="47"/>
      <c r="H282" s="48"/>
    </row>
    <row r="283" spans="1:8" x14ac:dyDescent="0.2">
      <c r="A283" s="125" t="s">
        <v>73</v>
      </c>
      <c r="B283" s="170">
        <v>90</v>
      </c>
      <c r="C283" s="122">
        <v>11.71</v>
      </c>
      <c r="D283" s="122">
        <v>15.73</v>
      </c>
      <c r="E283" s="122">
        <v>12.03</v>
      </c>
      <c r="F283" s="122">
        <v>238.5</v>
      </c>
      <c r="G283" s="171" t="s">
        <v>74</v>
      </c>
      <c r="H283" s="123" t="s">
        <v>75</v>
      </c>
    </row>
    <row r="284" spans="1:8" x14ac:dyDescent="0.2">
      <c r="A284" s="6" t="s">
        <v>66</v>
      </c>
      <c r="B284" s="10">
        <v>150</v>
      </c>
      <c r="C284" s="164">
        <v>5.52</v>
      </c>
      <c r="D284" s="164">
        <v>4.51</v>
      </c>
      <c r="E284" s="164">
        <v>26.45</v>
      </c>
      <c r="F284" s="164">
        <v>168.45</v>
      </c>
      <c r="G284" s="66" t="s">
        <v>67</v>
      </c>
      <c r="H284" s="6" t="s">
        <v>68</v>
      </c>
    </row>
    <row r="285" spans="1:8" s="83" customFormat="1" ht="10.5" customHeight="1" x14ac:dyDescent="0.3">
      <c r="A285" s="11" t="s">
        <v>21</v>
      </c>
      <c r="B285" s="42">
        <v>215</v>
      </c>
      <c r="C285" s="10">
        <v>7.0000000000000007E-2</v>
      </c>
      <c r="D285" s="10">
        <v>0.02</v>
      </c>
      <c r="E285" s="82">
        <v>15</v>
      </c>
      <c r="F285" s="10">
        <v>60</v>
      </c>
      <c r="G285" s="69" t="s">
        <v>22</v>
      </c>
      <c r="H285" s="70" t="s">
        <v>23</v>
      </c>
    </row>
    <row r="286" spans="1:8" x14ac:dyDescent="0.2">
      <c r="A286" s="14" t="s">
        <v>79</v>
      </c>
      <c r="B286" s="38">
        <v>20</v>
      </c>
      <c r="C286" s="7">
        <f>3.2/2</f>
        <v>1.6</v>
      </c>
      <c r="D286" s="7">
        <f>0.4/2</f>
        <v>0.2</v>
      </c>
      <c r="E286" s="7">
        <f>20.4/2</f>
        <v>10.199999999999999</v>
      </c>
      <c r="F286" s="7">
        <v>50</v>
      </c>
      <c r="G286" s="82" t="s">
        <v>46</v>
      </c>
      <c r="H286" s="11" t="s">
        <v>49</v>
      </c>
    </row>
    <row r="287" spans="1:8" x14ac:dyDescent="0.2">
      <c r="A287" s="16" t="s">
        <v>25</v>
      </c>
      <c r="B287" s="4">
        <f>SUM(B283:B286)</f>
        <v>475</v>
      </c>
      <c r="C287" s="31">
        <f>SUM(C283:C286)</f>
        <v>18.900000000000002</v>
      </c>
      <c r="D287" s="31">
        <f>SUM(D283:D286)</f>
        <v>20.46</v>
      </c>
      <c r="E287" s="31">
        <f>SUM(E283:E286)</f>
        <v>63.679999999999993</v>
      </c>
      <c r="F287" s="31">
        <f>SUM(F283:F286)</f>
        <v>516.95000000000005</v>
      </c>
      <c r="G287" s="4"/>
      <c r="H287" s="6"/>
    </row>
    <row r="288" spans="1:8" x14ac:dyDescent="0.2">
      <c r="A288" s="49" t="s">
        <v>226</v>
      </c>
      <c r="B288" s="75"/>
      <c r="C288" s="75"/>
      <c r="D288" s="75"/>
      <c r="E288" s="75"/>
      <c r="F288" s="75"/>
      <c r="G288" s="50"/>
      <c r="H288" s="51"/>
    </row>
    <row r="289" spans="1:256" ht="12.75" customHeight="1" x14ac:dyDescent="0.2">
      <c r="A289" s="6" t="s">
        <v>128</v>
      </c>
      <c r="B289" s="105">
        <v>200</v>
      </c>
      <c r="C289" s="136">
        <v>1.2</v>
      </c>
      <c r="D289" s="136">
        <v>5.2</v>
      </c>
      <c r="E289" s="136">
        <v>6.5</v>
      </c>
      <c r="F289" s="136">
        <v>77.010000000000005</v>
      </c>
      <c r="G289" s="101" t="s">
        <v>166</v>
      </c>
      <c r="H289" s="108" t="s">
        <v>130</v>
      </c>
    </row>
    <row r="290" spans="1:256" x14ac:dyDescent="0.2">
      <c r="A290" s="125" t="s">
        <v>73</v>
      </c>
      <c r="B290" s="170">
        <v>90</v>
      </c>
      <c r="C290" s="122">
        <v>11.71</v>
      </c>
      <c r="D290" s="122">
        <v>15.73</v>
      </c>
      <c r="E290" s="122">
        <v>12.03</v>
      </c>
      <c r="F290" s="122">
        <v>238.5</v>
      </c>
      <c r="G290" s="171" t="s">
        <v>74</v>
      </c>
      <c r="H290" s="123" t="s">
        <v>75</v>
      </c>
    </row>
    <row r="291" spans="1:256" x14ac:dyDescent="0.2">
      <c r="A291" s="6" t="s">
        <v>66</v>
      </c>
      <c r="B291" s="107">
        <v>150</v>
      </c>
      <c r="C291" s="164">
        <v>5.52</v>
      </c>
      <c r="D291" s="164">
        <v>4.51</v>
      </c>
      <c r="E291" s="164">
        <v>26.45</v>
      </c>
      <c r="F291" s="164">
        <v>168.45</v>
      </c>
      <c r="G291" s="66" t="s">
        <v>67</v>
      </c>
      <c r="H291" s="6" t="s">
        <v>68</v>
      </c>
    </row>
    <row r="292" spans="1:256" ht="35.25" customHeight="1" x14ac:dyDescent="0.2">
      <c r="A292" s="85" t="s">
        <v>167</v>
      </c>
      <c r="B292" s="102">
        <v>60</v>
      </c>
      <c r="C292" s="122">
        <v>1.38</v>
      </c>
      <c r="D292" s="122">
        <v>0.06</v>
      </c>
      <c r="E292" s="122">
        <v>4.9400000000000004</v>
      </c>
      <c r="F292" s="122">
        <v>26.6</v>
      </c>
      <c r="G292" s="86">
        <v>304</v>
      </c>
      <c r="H292" s="11" t="s">
        <v>168</v>
      </c>
    </row>
    <row r="293" spans="1:256" x14ac:dyDescent="0.2">
      <c r="A293" s="6" t="s">
        <v>89</v>
      </c>
      <c r="B293" s="10">
        <v>200</v>
      </c>
      <c r="C293" s="42">
        <v>0</v>
      </c>
      <c r="D293" s="42">
        <v>0</v>
      </c>
      <c r="E293" s="42">
        <v>19.97</v>
      </c>
      <c r="F293" s="42">
        <v>76</v>
      </c>
      <c r="G293" s="82" t="s">
        <v>90</v>
      </c>
      <c r="H293" s="11" t="s">
        <v>91</v>
      </c>
    </row>
    <row r="294" spans="1:256" x14ac:dyDescent="0.2">
      <c r="A294" s="14" t="s">
        <v>45</v>
      </c>
      <c r="B294" s="7">
        <v>20</v>
      </c>
      <c r="C294" s="124">
        <v>1.3</v>
      </c>
      <c r="D294" s="124">
        <v>0.2</v>
      </c>
      <c r="E294" s="124">
        <v>8.6</v>
      </c>
      <c r="F294" s="124">
        <v>43</v>
      </c>
      <c r="G294" s="41">
        <v>11</v>
      </c>
      <c r="H294" s="11" t="s">
        <v>47</v>
      </c>
    </row>
    <row r="295" spans="1:256" x14ac:dyDescent="0.2">
      <c r="A295" s="16" t="s">
        <v>25</v>
      </c>
      <c r="B295" s="4">
        <f>SUM(B289:B294)</f>
        <v>720</v>
      </c>
      <c r="C295" s="126">
        <f>SUM(C289:C294)</f>
        <v>21.11</v>
      </c>
      <c r="D295" s="126">
        <f>SUM(D289:D294)</f>
        <v>25.699999999999996</v>
      </c>
      <c r="E295" s="126">
        <f>SUM(E289:E294)</f>
        <v>78.489999999999995</v>
      </c>
      <c r="F295" s="126">
        <f>SUM(F289:F294)</f>
        <v>629.55999999999995</v>
      </c>
      <c r="G295" s="4"/>
      <c r="H295" s="6"/>
    </row>
    <row r="296" spans="1:256" x14ac:dyDescent="0.2">
      <c r="A296" s="46" t="s">
        <v>227</v>
      </c>
      <c r="B296" s="47"/>
      <c r="C296" s="47"/>
      <c r="D296" s="47"/>
      <c r="E296" s="47"/>
      <c r="F296" s="47"/>
      <c r="G296" s="47"/>
      <c r="H296" s="48"/>
    </row>
    <row r="297" spans="1:256" s="83" customFormat="1" x14ac:dyDescent="0.3">
      <c r="A297" s="6" t="s">
        <v>185</v>
      </c>
      <c r="B297" s="135">
        <v>100</v>
      </c>
      <c r="C297" s="122">
        <v>9.42</v>
      </c>
      <c r="D297" s="122">
        <v>14.84</v>
      </c>
      <c r="E297" s="122">
        <v>51.16</v>
      </c>
      <c r="F297" s="122">
        <v>376</v>
      </c>
      <c r="G297" s="66" t="s">
        <v>186</v>
      </c>
      <c r="H297" s="11" t="s">
        <v>187</v>
      </c>
    </row>
    <row r="298" spans="1:256" s="83" customFormat="1" ht="10.5" customHeight="1" x14ac:dyDescent="0.3">
      <c r="A298" s="11" t="s">
        <v>21</v>
      </c>
      <c r="B298" s="42">
        <v>215</v>
      </c>
      <c r="C298" s="10">
        <v>7.0000000000000007E-2</v>
      </c>
      <c r="D298" s="10">
        <v>0.02</v>
      </c>
      <c r="E298" s="82">
        <v>15</v>
      </c>
      <c r="F298" s="10">
        <v>60</v>
      </c>
      <c r="G298" s="69" t="s">
        <v>22</v>
      </c>
      <c r="H298" s="70" t="s">
        <v>23</v>
      </c>
    </row>
    <row r="299" spans="1:256" x14ac:dyDescent="0.2">
      <c r="A299" s="127" t="s">
        <v>25</v>
      </c>
      <c r="B299" s="128">
        <f>SUM(B297:B298)</f>
        <v>315</v>
      </c>
      <c r="C299" s="128">
        <f>SUM(C297:C298)</f>
        <v>9.49</v>
      </c>
      <c r="D299" s="128">
        <f>SUM(D297:D298)</f>
        <v>14.86</v>
      </c>
      <c r="E299" s="128">
        <f>SUM(E297:E298)</f>
        <v>66.16</v>
      </c>
      <c r="F299" s="128">
        <f>SUM(F297:F298)</f>
        <v>436</v>
      </c>
      <c r="G299" s="129"/>
      <c r="H299" s="130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  <c r="AA299" s="131"/>
      <c r="AB299" s="131"/>
      <c r="AC299" s="131"/>
      <c r="AD299" s="131"/>
      <c r="AE299" s="131"/>
      <c r="AF299" s="131"/>
      <c r="AG299" s="131"/>
      <c r="AH299" s="131"/>
      <c r="AI299" s="131"/>
      <c r="AJ299" s="131"/>
      <c r="AK299" s="131"/>
      <c r="AL299" s="131"/>
      <c r="AM299" s="131"/>
      <c r="AN299" s="131"/>
      <c r="AO299" s="131"/>
      <c r="AP299" s="131"/>
      <c r="AQ299" s="131"/>
      <c r="AR299" s="131"/>
      <c r="AS299" s="131"/>
      <c r="AT299" s="131"/>
      <c r="AU299" s="131"/>
      <c r="AV299" s="131"/>
      <c r="AW299" s="131"/>
      <c r="AX299" s="131"/>
      <c r="AY299" s="131"/>
      <c r="AZ299" s="131"/>
      <c r="BA299" s="131"/>
      <c r="BB299" s="131"/>
      <c r="BC299" s="131"/>
      <c r="BD299" s="131"/>
      <c r="BE299" s="131"/>
      <c r="BF299" s="131"/>
      <c r="BG299" s="131"/>
      <c r="BH299" s="131"/>
      <c r="BI299" s="131"/>
      <c r="BJ299" s="131"/>
      <c r="BK299" s="131"/>
      <c r="BL299" s="131"/>
      <c r="BM299" s="131"/>
      <c r="BN299" s="131"/>
      <c r="BO299" s="131"/>
      <c r="BP299" s="131"/>
      <c r="BQ299" s="131"/>
      <c r="BR299" s="131"/>
      <c r="BS299" s="131"/>
      <c r="BT299" s="131"/>
      <c r="BU299" s="131"/>
      <c r="BV299" s="131"/>
      <c r="BW299" s="131"/>
      <c r="BX299" s="131"/>
      <c r="BY299" s="131"/>
      <c r="BZ299" s="131"/>
      <c r="CA299" s="131"/>
      <c r="CB299" s="131"/>
      <c r="CC299" s="131"/>
      <c r="CD299" s="131"/>
      <c r="CE299" s="131"/>
      <c r="CF299" s="131"/>
      <c r="CG299" s="131"/>
      <c r="CH299" s="131"/>
      <c r="CI299" s="131"/>
      <c r="CJ299" s="131"/>
      <c r="CK299" s="131"/>
      <c r="CL299" s="131"/>
      <c r="CM299" s="131"/>
      <c r="CN299" s="131"/>
      <c r="CO299" s="131"/>
      <c r="CP299" s="131"/>
      <c r="CQ299" s="131"/>
      <c r="CR299" s="131"/>
      <c r="CS299" s="131"/>
      <c r="CT299" s="131"/>
      <c r="CU299" s="131"/>
      <c r="CV299" s="131"/>
      <c r="CW299" s="131"/>
      <c r="CX299" s="131"/>
      <c r="CY299" s="131"/>
      <c r="CZ299" s="131"/>
      <c r="DA299" s="131"/>
      <c r="DB299" s="131"/>
      <c r="DC299" s="131"/>
      <c r="DD299" s="131"/>
      <c r="DE299" s="131"/>
      <c r="DF299" s="131"/>
      <c r="DG299" s="131"/>
      <c r="DH299" s="131"/>
      <c r="DI299" s="131"/>
      <c r="DJ299" s="131"/>
      <c r="DK299" s="131"/>
      <c r="DL299" s="131"/>
      <c r="DM299" s="131"/>
      <c r="DN299" s="131"/>
      <c r="DO299" s="131"/>
      <c r="DP299" s="131"/>
      <c r="DQ299" s="131"/>
      <c r="DR299" s="131"/>
      <c r="DS299" s="131"/>
      <c r="DT299" s="131"/>
      <c r="DU299" s="131"/>
      <c r="DV299" s="131"/>
      <c r="DW299" s="131"/>
      <c r="DX299" s="131"/>
      <c r="DY299" s="131"/>
      <c r="DZ299" s="131"/>
      <c r="EA299" s="131"/>
      <c r="EB299" s="131"/>
      <c r="EC299" s="131"/>
      <c r="ED299" s="131"/>
      <c r="EE299" s="131"/>
      <c r="EF299" s="131"/>
      <c r="EG299" s="131"/>
      <c r="EH299" s="131"/>
      <c r="EI299" s="131"/>
      <c r="EJ299" s="131"/>
      <c r="EK299" s="131"/>
      <c r="EL299" s="131"/>
      <c r="EM299" s="131"/>
      <c r="EN299" s="131"/>
      <c r="EO299" s="131"/>
      <c r="EP299" s="131"/>
      <c r="EQ299" s="131"/>
      <c r="ER299" s="131"/>
      <c r="ES299" s="131"/>
      <c r="ET299" s="131"/>
      <c r="EU299" s="131"/>
      <c r="EV299" s="131"/>
      <c r="EW299" s="131"/>
      <c r="EX299" s="131"/>
      <c r="EY299" s="131"/>
      <c r="EZ299" s="131"/>
      <c r="FA299" s="131"/>
      <c r="FB299" s="131"/>
      <c r="FC299" s="131"/>
      <c r="FD299" s="131"/>
      <c r="FE299" s="131"/>
      <c r="FF299" s="131"/>
      <c r="FG299" s="131"/>
      <c r="FH299" s="131"/>
      <c r="FI299" s="131"/>
      <c r="FJ299" s="131"/>
      <c r="FK299" s="131"/>
      <c r="FL299" s="131"/>
      <c r="FM299" s="131"/>
      <c r="FN299" s="131"/>
      <c r="FO299" s="131"/>
      <c r="FP299" s="131"/>
      <c r="FQ299" s="131"/>
      <c r="FR299" s="131"/>
      <c r="FS299" s="131"/>
      <c r="FT299" s="131"/>
      <c r="FU299" s="131"/>
      <c r="FV299" s="131"/>
      <c r="FW299" s="131"/>
      <c r="FX299" s="131"/>
      <c r="FY299" s="131"/>
      <c r="FZ299" s="131"/>
      <c r="GA299" s="131"/>
      <c r="GB299" s="131"/>
      <c r="GC299" s="131"/>
      <c r="GD299" s="131"/>
      <c r="GE299" s="131"/>
      <c r="GF299" s="131"/>
      <c r="GG299" s="131"/>
      <c r="GH299" s="131"/>
      <c r="GI299" s="131"/>
      <c r="GJ299" s="131"/>
      <c r="GK299" s="131"/>
      <c r="GL299" s="131"/>
      <c r="GM299" s="131"/>
      <c r="GN299" s="131"/>
      <c r="GO299" s="131"/>
      <c r="GP299" s="131"/>
      <c r="GQ299" s="131"/>
      <c r="GR299" s="131"/>
      <c r="GS299" s="131"/>
      <c r="GT299" s="131"/>
      <c r="GU299" s="131"/>
      <c r="GV299" s="131"/>
      <c r="GW299" s="131"/>
      <c r="GX299" s="131"/>
      <c r="GY299" s="131"/>
      <c r="GZ299" s="131"/>
      <c r="HA299" s="131"/>
      <c r="HB299" s="131"/>
      <c r="HC299" s="131"/>
      <c r="HD299" s="131"/>
      <c r="HE299" s="131"/>
      <c r="HF299" s="131"/>
      <c r="HG299" s="131"/>
      <c r="HH299" s="131"/>
      <c r="HI299" s="131"/>
      <c r="HJ299" s="131"/>
      <c r="HK299" s="131"/>
      <c r="HL299" s="131"/>
      <c r="HM299" s="131"/>
      <c r="HN299" s="131"/>
      <c r="HO299" s="131"/>
      <c r="HP299" s="131"/>
      <c r="HQ299" s="131"/>
      <c r="HR299" s="131"/>
      <c r="HS299" s="131"/>
      <c r="HT299" s="131"/>
      <c r="HU299" s="131"/>
      <c r="HV299" s="131"/>
      <c r="HW299" s="131"/>
      <c r="HX299" s="131"/>
      <c r="HY299" s="131"/>
      <c r="HZ299" s="131"/>
      <c r="IA299" s="131"/>
      <c r="IB299" s="131"/>
      <c r="IC299" s="131"/>
      <c r="ID299" s="131"/>
      <c r="IE299" s="131"/>
      <c r="IF299" s="131"/>
      <c r="IG299" s="131"/>
      <c r="IH299" s="131"/>
      <c r="II299" s="131"/>
      <c r="IJ299" s="131"/>
      <c r="IK299" s="131"/>
      <c r="IL299" s="131"/>
      <c r="IM299" s="131"/>
      <c r="IN299" s="131"/>
      <c r="IO299" s="131"/>
      <c r="IP299" s="131"/>
      <c r="IQ299" s="131"/>
      <c r="IR299" s="131"/>
      <c r="IS299" s="131"/>
      <c r="IT299" s="131"/>
      <c r="IU299" s="131"/>
      <c r="IV299" s="131"/>
    </row>
    <row r="300" spans="1:256" x14ac:dyDescent="0.2">
      <c r="A300" s="3" t="s">
        <v>124</v>
      </c>
      <c r="B300" s="3"/>
      <c r="C300" s="3"/>
      <c r="D300" s="3"/>
      <c r="E300" s="3"/>
      <c r="F300" s="3"/>
      <c r="G300" s="3"/>
      <c r="H300" s="3"/>
    </row>
    <row r="301" spans="1:256" x14ac:dyDescent="0.2">
      <c r="A301" s="43" t="s">
        <v>2</v>
      </c>
      <c r="B301" s="49"/>
      <c r="C301" s="50"/>
      <c r="D301" s="50"/>
      <c r="E301" s="50"/>
      <c r="F301" s="50"/>
      <c r="G301" s="43" t="s">
        <v>4</v>
      </c>
      <c r="H301" s="43" t="s">
        <v>5</v>
      </c>
    </row>
    <row r="302" spans="1:256" x14ac:dyDescent="0.2">
      <c r="A302" s="55"/>
      <c r="B302" s="100" t="s">
        <v>6</v>
      </c>
      <c r="C302" s="121" t="s">
        <v>7</v>
      </c>
      <c r="D302" s="121" t="s">
        <v>8</v>
      </c>
      <c r="E302" s="121" t="s">
        <v>9</v>
      </c>
      <c r="F302" s="121" t="s">
        <v>10</v>
      </c>
      <c r="G302" s="55"/>
      <c r="H302" s="55"/>
    </row>
    <row r="303" spans="1:256" x14ac:dyDescent="0.2">
      <c r="A303" s="46" t="s">
        <v>224</v>
      </c>
      <c r="B303" s="47"/>
      <c r="C303" s="47"/>
      <c r="D303" s="47"/>
      <c r="E303" s="47"/>
      <c r="F303" s="47"/>
      <c r="G303" s="47"/>
      <c r="H303" s="48"/>
    </row>
    <row r="304" spans="1:256" x14ac:dyDescent="0.2">
      <c r="A304" s="6" t="s">
        <v>172</v>
      </c>
      <c r="B304" s="38">
        <v>200</v>
      </c>
      <c r="C304" s="136">
        <v>1.53</v>
      </c>
      <c r="D304" s="136">
        <v>5.0999999999999996</v>
      </c>
      <c r="E304" s="136">
        <v>8</v>
      </c>
      <c r="F304" s="136">
        <v>83.9</v>
      </c>
      <c r="G304" s="40" t="s">
        <v>215</v>
      </c>
      <c r="H304" s="11" t="s">
        <v>174</v>
      </c>
    </row>
    <row r="305" spans="1:256" x14ac:dyDescent="0.2">
      <c r="A305" s="137" t="s">
        <v>189</v>
      </c>
      <c r="B305" s="133">
        <v>100</v>
      </c>
      <c r="C305" s="122">
        <v>8.64</v>
      </c>
      <c r="D305" s="122">
        <v>9.85</v>
      </c>
      <c r="E305" s="122">
        <v>45.53</v>
      </c>
      <c r="F305" s="122">
        <v>292.98</v>
      </c>
      <c r="G305" s="138" t="s">
        <v>190</v>
      </c>
      <c r="H305" s="132" t="s">
        <v>191</v>
      </c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  <c r="BZ305" s="33"/>
      <c r="CA305" s="33"/>
      <c r="CB305" s="33"/>
      <c r="CC305" s="33"/>
      <c r="CD305" s="33"/>
      <c r="CE305" s="33"/>
      <c r="CF305" s="33"/>
      <c r="CG305" s="33"/>
      <c r="CH305" s="33"/>
      <c r="CI305" s="33"/>
      <c r="CJ305" s="33"/>
      <c r="CK305" s="33"/>
      <c r="CL305" s="33"/>
      <c r="CM305" s="33"/>
      <c r="CN305" s="33"/>
      <c r="CO305" s="33"/>
      <c r="CP305" s="33"/>
      <c r="CQ305" s="33"/>
      <c r="CR305" s="33"/>
      <c r="CS305" s="33"/>
      <c r="CT305" s="33"/>
      <c r="CU305" s="33"/>
      <c r="CV305" s="33"/>
      <c r="CW305" s="33"/>
      <c r="CX305" s="33"/>
      <c r="CY305" s="33"/>
      <c r="CZ305" s="33"/>
      <c r="DA305" s="33"/>
      <c r="DB305" s="33"/>
      <c r="DC305" s="33"/>
      <c r="DD305" s="33"/>
      <c r="DE305" s="33"/>
      <c r="DF305" s="33"/>
      <c r="DG305" s="33"/>
      <c r="DH305" s="33"/>
      <c r="DI305" s="33"/>
      <c r="DJ305" s="33"/>
      <c r="DK305" s="33"/>
      <c r="DL305" s="33"/>
      <c r="DM305" s="33"/>
      <c r="DN305" s="33"/>
      <c r="DO305" s="33"/>
      <c r="DP305" s="33"/>
      <c r="DQ305" s="33"/>
      <c r="DR305" s="33"/>
      <c r="DS305" s="33"/>
      <c r="DT305" s="33"/>
      <c r="DU305" s="33"/>
      <c r="DV305" s="33"/>
      <c r="DW305" s="33"/>
      <c r="DX305" s="33"/>
      <c r="DY305" s="33"/>
      <c r="DZ305" s="33"/>
      <c r="EA305" s="33"/>
      <c r="EB305" s="33"/>
      <c r="EC305" s="33"/>
      <c r="ED305" s="33"/>
      <c r="EE305" s="33"/>
      <c r="EF305" s="33"/>
      <c r="EG305" s="33"/>
      <c r="EH305" s="33"/>
      <c r="EI305" s="33"/>
      <c r="EJ305" s="33"/>
      <c r="EK305" s="33"/>
      <c r="EL305" s="33"/>
      <c r="EM305" s="33"/>
      <c r="EN305" s="33"/>
      <c r="EO305" s="33"/>
      <c r="EP305" s="33"/>
      <c r="EQ305" s="33"/>
      <c r="ER305" s="33"/>
      <c r="ES305" s="33"/>
      <c r="ET305" s="33"/>
      <c r="EU305" s="33"/>
      <c r="EV305" s="33"/>
      <c r="EW305" s="33"/>
      <c r="EX305" s="33"/>
      <c r="EY305" s="33"/>
      <c r="EZ305" s="33"/>
      <c r="FA305" s="33"/>
      <c r="FB305" s="33"/>
      <c r="FC305" s="33"/>
      <c r="FD305" s="33"/>
      <c r="FE305" s="33"/>
      <c r="FF305" s="33"/>
      <c r="FG305" s="33"/>
      <c r="FH305" s="33"/>
      <c r="FI305" s="33"/>
      <c r="FJ305" s="33"/>
      <c r="FK305" s="33"/>
      <c r="FL305" s="33"/>
      <c r="FM305" s="33"/>
      <c r="FN305" s="33"/>
      <c r="FO305" s="33"/>
      <c r="FP305" s="33"/>
      <c r="FQ305" s="33"/>
      <c r="FR305" s="33"/>
      <c r="FS305" s="33"/>
      <c r="FT305" s="33"/>
      <c r="FU305" s="33"/>
      <c r="FV305" s="33"/>
      <c r="FW305" s="33"/>
      <c r="FX305" s="33"/>
      <c r="FY305" s="33"/>
      <c r="FZ305" s="33"/>
      <c r="GA305" s="33"/>
      <c r="GB305" s="33"/>
      <c r="GC305" s="33"/>
      <c r="GD305" s="33"/>
      <c r="GE305" s="33"/>
      <c r="GF305" s="33"/>
      <c r="GG305" s="33"/>
      <c r="GH305" s="33"/>
      <c r="GI305" s="33"/>
      <c r="GJ305" s="33"/>
      <c r="GK305" s="33"/>
      <c r="GL305" s="33"/>
      <c r="GM305" s="33"/>
      <c r="GN305" s="33"/>
      <c r="GO305" s="33"/>
      <c r="GP305" s="33"/>
      <c r="GQ305" s="33"/>
      <c r="GR305" s="33"/>
      <c r="GS305" s="33"/>
      <c r="GT305" s="33"/>
      <c r="GU305" s="33"/>
      <c r="GV305" s="33"/>
      <c r="GW305" s="33"/>
      <c r="GX305" s="33"/>
      <c r="GY305" s="33"/>
      <c r="GZ305" s="33"/>
      <c r="HA305" s="33"/>
      <c r="HB305" s="33"/>
      <c r="HC305" s="33"/>
      <c r="HD305" s="33"/>
      <c r="HE305" s="33"/>
      <c r="HF305" s="33"/>
      <c r="HG305" s="33"/>
      <c r="HH305" s="33"/>
      <c r="HI305" s="33"/>
      <c r="HJ305" s="33"/>
      <c r="HK305" s="33"/>
      <c r="HL305" s="33"/>
      <c r="HM305" s="33"/>
      <c r="HN305" s="33"/>
      <c r="HO305" s="33"/>
      <c r="HP305" s="33"/>
      <c r="HQ305" s="33"/>
      <c r="HR305" s="33"/>
      <c r="HS305" s="33"/>
      <c r="HT305" s="33"/>
      <c r="HU305" s="33"/>
      <c r="HV305" s="33"/>
      <c r="HW305" s="33"/>
      <c r="HX305" s="33"/>
      <c r="HY305" s="33"/>
      <c r="HZ305" s="33"/>
      <c r="IA305" s="33"/>
      <c r="IB305" s="33"/>
      <c r="IC305" s="33"/>
      <c r="ID305" s="33"/>
      <c r="IE305" s="33"/>
      <c r="IF305" s="33"/>
      <c r="IG305" s="33"/>
      <c r="IH305" s="33"/>
      <c r="II305" s="33"/>
      <c r="IJ305" s="33"/>
      <c r="IK305" s="33"/>
      <c r="IL305" s="33"/>
      <c r="IM305" s="33"/>
      <c r="IN305" s="33"/>
      <c r="IO305" s="33"/>
      <c r="IP305" s="33"/>
      <c r="IQ305" s="33"/>
      <c r="IR305" s="33"/>
      <c r="IS305" s="33"/>
      <c r="IT305" s="33"/>
      <c r="IU305" s="33"/>
      <c r="IV305" s="33"/>
    </row>
    <row r="306" spans="1:256" x14ac:dyDescent="0.2">
      <c r="A306" s="20" t="s">
        <v>57</v>
      </c>
      <c r="B306" s="7">
        <v>222</v>
      </c>
      <c r="C306" s="10">
        <v>0.13</v>
      </c>
      <c r="D306" s="10">
        <v>0.02</v>
      </c>
      <c r="E306" s="10">
        <v>15.2</v>
      </c>
      <c r="F306" s="10">
        <v>62</v>
      </c>
      <c r="G306" s="69" t="s">
        <v>58</v>
      </c>
      <c r="H306" s="81" t="s">
        <v>59</v>
      </c>
    </row>
    <row r="307" spans="1:256" x14ac:dyDescent="0.2">
      <c r="A307" s="14" t="s">
        <v>45</v>
      </c>
      <c r="B307" s="7">
        <v>20</v>
      </c>
      <c r="C307" s="124">
        <v>1.3</v>
      </c>
      <c r="D307" s="124">
        <v>0.2</v>
      </c>
      <c r="E307" s="124">
        <v>8.6</v>
      </c>
      <c r="F307" s="124">
        <v>43</v>
      </c>
      <c r="G307" s="41">
        <v>11</v>
      </c>
      <c r="H307" s="11" t="s">
        <v>47</v>
      </c>
    </row>
    <row r="308" spans="1:256" x14ac:dyDescent="0.2">
      <c r="A308" s="16" t="s">
        <v>25</v>
      </c>
      <c r="B308" s="4">
        <f>SUM(B304:B307)</f>
        <v>542</v>
      </c>
      <c r="C308" s="31">
        <f>SUM(C304:C307)</f>
        <v>11.600000000000001</v>
      </c>
      <c r="D308" s="31">
        <f>SUM(D304:D307)</f>
        <v>15.169999999999998</v>
      </c>
      <c r="E308" s="31">
        <f>SUM(E304:E307)</f>
        <v>77.33</v>
      </c>
      <c r="F308" s="31">
        <f>SUM(F304:F307)</f>
        <v>481.88</v>
      </c>
      <c r="G308" s="4"/>
      <c r="H308" s="6"/>
    </row>
    <row r="309" spans="1:256" x14ac:dyDescent="0.2">
      <c r="A309" s="46" t="s">
        <v>225</v>
      </c>
      <c r="B309" s="47"/>
      <c r="C309" s="47"/>
      <c r="D309" s="47"/>
      <c r="E309" s="47"/>
      <c r="F309" s="47"/>
      <c r="G309" s="47"/>
      <c r="H309" s="48"/>
    </row>
    <row r="310" spans="1:256" s="144" customFormat="1" x14ac:dyDescent="0.2">
      <c r="A310" s="145" t="s">
        <v>230</v>
      </c>
      <c r="B310" s="146">
        <v>90</v>
      </c>
      <c r="C310" s="122">
        <v>19.600000000000001</v>
      </c>
      <c r="D310" s="122">
        <v>7.38</v>
      </c>
      <c r="E310" s="122">
        <v>7.1</v>
      </c>
      <c r="F310" s="122">
        <v>170.6</v>
      </c>
      <c r="G310" s="143" t="s">
        <v>231</v>
      </c>
      <c r="H310" s="123" t="s">
        <v>232</v>
      </c>
    </row>
    <row r="311" spans="1:256" ht="13.5" customHeight="1" x14ac:dyDescent="0.2">
      <c r="A311" s="11" t="s">
        <v>36</v>
      </c>
      <c r="B311" s="10">
        <v>150</v>
      </c>
      <c r="C311" s="10">
        <v>3.06</v>
      </c>
      <c r="D311" s="10">
        <v>4.8</v>
      </c>
      <c r="E311" s="10">
        <v>20.440000000000001</v>
      </c>
      <c r="F311" s="10">
        <v>137.25</v>
      </c>
      <c r="G311" s="82" t="s">
        <v>37</v>
      </c>
      <c r="H311" s="11" t="s">
        <v>38</v>
      </c>
    </row>
    <row r="312" spans="1:256" s="83" customFormat="1" ht="10.5" customHeight="1" x14ac:dyDescent="0.3">
      <c r="A312" s="11" t="s">
        <v>21</v>
      </c>
      <c r="B312" s="42">
        <v>215</v>
      </c>
      <c r="C312" s="10">
        <v>7.0000000000000007E-2</v>
      </c>
      <c r="D312" s="10">
        <v>0.02</v>
      </c>
      <c r="E312" s="82">
        <v>15</v>
      </c>
      <c r="F312" s="10">
        <v>60</v>
      </c>
      <c r="G312" s="69" t="s">
        <v>22</v>
      </c>
      <c r="H312" s="70" t="s">
        <v>23</v>
      </c>
    </row>
    <row r="313" spans="1:256" x14ac:dyDescent="0.2">
      <c r="A313" s="14" t="s">
        <v>79</v>
      </c>
      <c r="B313" s="38">
        <v>20</v>
      </c>
      <c r="C313" s="7">
        <f>3.2/2</f>
        <v>1.6</v>
      </c>
      <c r="D313" s="7">
        <f>0.4/2</f>
        <v>0.2</v>
      </c>
      <c r="E313" s="7">
        <f>20.4/2</f>
        <v>10.199999999999999</v>
      </c>
      <c r="F313" s="7">
        <v>50</v>
      </c>
      <c r="G313" s="82" t="s">
        <v>46</v>
      </c>
      <c r="H313" s="11" t="s">
        <v>49</v>
      </c>
    </row>
    <row r="314" spans="1:256" x14ac:dyDescent="0.2">
      <c r="A314" s="16" t="s">
        <v>25</v>
      </c>
      <c r="B314" s="4">
        <f>SUM(B310:B313)</f>
        <v>475</v>
      </c>
      <c r="C314" s="31">
        <f>SUM(C310:C313)</f>
        <v>24.330000000000002</v>
      </c>
      <c r="D314" s="31">
        <f>SUM(D310:D313)</f>
        <v>12.399999999999999</v>
      </c>
      <c r="E314" s="31">
        <f>SUM(E310:E313)</f>
        <v>52.739999999999995</v>
      </c>
      <c r="F314" s="31">
        <f>SUM(F310:F313)</f>
        <v>417.85</v>
      </c>
      <c r="G314" s="4"/>
      <c r="H314" s="6"/>
    </row>
    <row r="315" spans="1:256" x14ac:dyDescent="0.2">
      <c r="A315" s="49" t="s">
        <v>226</v>
      </c>
      <c r="B315" s="75"/>
      <c r="C315" s="75"/>
      <c r="D315" s="75"/>
      <c r="E315" s="75"/>
      <c r="F315" s="75"/>
      <c r="G315" s="50"/>
      <c r="H315" s="51"/>
    </row>
    <row r="316" spans="1:256" x14ac:dyDescent="0.2">
      <c r="A316" s="6" t="s">
        <v>172</v>
      </c>
      <c r="B316" s="38">
        <v>200</v>
      </c>
      <c r="C316" s="136">
        <v>1.53</v>
      </c>
      <c r="D316" s="136">
        <v>5.0999999999999996</v>
      </c>
      <c r="E316" s="136">
        <v>8</v>
      </c>
      <c r="F316" s="136">
        <v>83.9</v>
      </c>
      <c r="G316" s="40" t="s">
        <v>215</v>
      </c>
      <c r="H316" s="11" t="s">
        <v>174</v>
      </c>
    </row>
    <row r="317" spans="1:256" ht="12" customHeight="1" x14ac:dyDescent="0.2">
      <c r="A317" s="11" t="s">
        <v>236</v>
      </c>
      <c r="B317" s="38">
        <v>90</v>
      </c>
      <c r="C317" s="122">
        <v>13.7</v>
      </c>
      <c r="D317" s="122">
        <v>8.4</v>
      </c>
      <c r="E317" s="122">
        <v>4</v>
      </c>
      <c r="F317" s="122">
        <v>145.69999999999999</v>
      </c>
      <c r="G317" s="66" t="s">
        <v>237</v>
      </c>
      <c r="H317" s="6" t="s">
        <v>238</v>
      </c>
    </row>
    <row r="318" spans="1:256" x14ac:dyDescent="0.2">
      <c r="A318" s="6" t="s">
        <v>125</v>
      </c>
      <c r="B318" s="38">
        <v>150</v>
      </c>
      <c r="C318" s="122">
        <v>2.6</v>
      </c>
      <c r="D318" s="122">
        <v>11.8</v>
      </c>
      <c r="E318" s="122">
        <v>12.81</v>
      </c>
      <c r="F318" s="122">
        <v>163.5</v>
      </c>
      <c r="G318" s="94" t="s">
        <v>126</v>
      </c>
      <c r="H318" s="123" t="s">
        <v>127</v>
      </c>
    </row>
    <row r="319" spans="1:256" x14ac:dyDescent="0.2">
      <c r="A319" s="160" t="s">
        <v>175</v>
      </c>
      <c r="B319" s="161">
        <v>200</v>
      </c>
      <c r="C319" s="161">
        <v>0.6</v>
      </c>
      <c r="D319" s="161">
        <v>0.4</v>
      </c>
      <c r="E319" s="161">
        <v>32.6</v>
      </c>
      <c r="F319" s="161">
        <v>136.4</v>
      </c>
      <c r="G319" s="162" t="s">
        <v>176</v>
      </c>
      <c r="H319" s="163" t="s">
        <v>177</v>
      </c>
    </row>
    <row r="320" spans="1:256" x14ac:dyDescent="0.2">
      <c r="A320" s="14" t="s">
        <v>45</v>
      </c>
      <c r="B320" s="7">
        <v>20</v>
      </c>
      <c r="C320" s="124">
        <v>1.3</v>
      </c>
      <c r="D320" s="124">
        <v>0.2</v>
      </c>
      <c r="E320" s="124">
        <v>8.6</v>
      </c>
      <c r="F320" s="124">
        <v>43</v>
      </c>
      <c r="G320" s="41">
        <v>11</v>
      </c>
      <c r="H320" s="11" t="s">
        <v>47</v>
      </c>
    </row>
    <row r="321" spans="1:256" x14ac:dyDescent="0.2">
      <c r="A321" s="16" t="s">
        <v>25</v>
      </c>
      <c r="B321" s="4">
        <f>SUM(B316:B320)</f>
        <v>660</v>
      </c>
      <c r="C321" s="126">
        <f>SUM(C316:C320)</f>
        <v>19.73</v>
      </c>
      <c r="D321" s="126">
        <f>SUM(D316:D320)</f>
        <v>25.9</v>
      </c>
      <c r="E321" s="126">
        <f>SUM(E316:E320)</f>
        <v>66.010000000000005</v>
      </c>
      <c r="F321" s="126">
        <f>SUM(F316:F320)</f>
        <v>572.5</v>
      </c>
      <c r="G321" s="4"/>
      <c r="H321" s="6"/>
    </row>
    <row r="322" spans="1:256" x14ac:dyDescent="0.2">
      <c r="A322" s="46" t="s">
        <v>227</v>
      </c>
      <c r="B322" s="47"/>
      <c r="C322" s="47"/>
      <c r="D322" s="47"/>
      <c r="E322" s="47"/>
      <c r="F322" s="47"/>
      <c r="G322" s="47"/>
      <c r="H322" s="48"/>
    </row>
    <row r="323" spans="1:256" x14ac:dyDescent="0.2">
      <c r="A323" s="137" t="s">
        <v>189</v>
      </c>
      <c r="B323" s="133">
        <v>100</v>
      </c>
      <c r="C323" s="122">
        <v>8.64</v>
      </c>
      <c r="D323" s="122">
        <v>9.85</v>
      </c>
      <c r="E323" s="122">
        <v>45.53</v>
      </c>
      <c r="F323" s="122">
        <v>292.98</v>
      </c>
      <c r="G323" s="138" t="s">
        <v>190</v>
      </c>
      <c r="H323" s="132" t="s">
        <v>191</v>
      </c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33"/>
      <c r="BJ323" s="33"/>
      <c r="BK323" s="33"/>
      <c r="BL323" s="33"/>
      <c r="BM323" s="33"/>
      <c r="BN323" s="33"/>
      <c r="BO323" s="33"/>
      <c r="BP323" s="33"/>
      <c r="BQ323" s="33"/>
      <c r="BR323" s="33"/>
      <c r="BS323" s="33"/>
      <c r="BT323" s="33"/>
      <c r="BU323" s="33"/>
      <c r="BV323" s="33"/>
      <c r="BW323" s="33"/>
      <c r="BX323" s="33"/>
      <c r="BY323" s="33"/>
      <c r="BZ323" s="33"/>
      <c r="CA323" s="33"/>
      <c r="CB323" s="33"/>
      <c r="CC323" s="33"/>
      <c r="CD323" s="33"/>
      <c r="CE323" s="33"/>
      <c r="CF323" s="33"/>
      <c r="CG323" s="33"/>
      <c r="CH323" s="33"/>
      <c r="CI323" s="33"/>
      <c r="CJ323" s="33"/>
      <c r="CK323" s="33"/>
      <c r="CL323" s="33"/>
      <c r="CM323" s="33"/>
      <c r="CN323" s="33"/>
      <c r="CO323" s="33"/>
      <c r="CP323" s="33"/>
      <c r="CQ323" s="33"/>
      <c r="CR323" s="33"/>
      <c r="CS323" s="33"/>
      <c r="CT323" s="33"/>
      <c r="CU323" s="33"/>
      <c r="CV323" s="33"/>
      <c r="CW323" s="33"/>
      <c r="CX323" s="33"/>
      <c r="CY323" s="33"/>
      <c r="CZ323" s="33"/>
      <c r="DA323" s="33"/>
      <c r="DB323" s="33"/>
      <c r="DC323" s="33"/>
      <c r="DD323" s="33"/>
      <c r="DE323" s="33"/>
      <c r="DF323" s="33"/>
      <c r="DG323" s="33"/>
      <c r="DH323" s="33"/>
      <c r="DI323" s="33"/>
      <c r="DJ323" s="33"/>
      <c r="DK323" s="33"/>
      <c r="DL323" s="33"/>
      <c r="DM323" s="33"/>
      <c r="DN323" s="33"/>
      <c r="DO323" s="33"/>
      <c r="DP323" s="33"/>
      <c r="DQ323" s="33"/>
      <c r="DR323" s="33"/>
      <c r="DS323" s="33"/>
      <c r="DT323" s="33"/>
      <c r="DU323" s="33"/>
      <c r="DV323" s="33"/>
      <c r="DW323" s="33"/>
      <c r="DX323" s="33"/>
      <c r="DY323" s="33"/>
      <c r="DZ323" s="33"/>
      <c r="EA323" s="33"/>
      <c r="EB323" s="33"/>
      <c r="EC323" s="33"/>
      <c r="ED323" s="33"/>
      <c r="EE323" s="33"/>
      <c r="EF323" s="33"/>
      <c r="EG323" s="33"/>
      <c r="EH323" s="33"/>
      <c r="EI323" s="33"/>
      <c r="EJ323" s="33"/>
      <c r="EK323" s="33"/>
      <c r="EL323" s="33"/>
      <c r="EM323" s="33"/>
      <c r="EN323" s="33"/>
      <c r="EO323" s="33"/>
      <c r="EP323" s="33"/>
      <c r="EQ323" s="33"/>
      <c r="ER323" s="33"/>
      <c r="ES323" s="33"/>
      <c r="ET323" s="33"/>
      <c r="EU323" s="33"/>
      <c r="EV323" s="33"/>
      <c r="EW323" s="33"/>
      <c r="EX323" s="33"/>
      <c r="EY323" s="33"/>
      <c r="EZ323" s="33"/>
      <c r="FA323" s="33"/>
      <c r="FB323" s="33"/>
      <c r="FC323" s="33"/>
      <c r="FD323" s="33"/>
      <c r="FE323" s="33"/>
      <c r="FF323" s="33"/>
      <c r="FG323" s="33"/>
      <c r="FH323" s="33"/>
      <c r="FI323" s="33"/>
      <c r="FJ323" s="33"/>
      <c r="FK323" s="33"/>
      <c r="FL323" s="33"/>
      <c r="FM323" s="33"/>
      <c r="FN323" s="33"/>
      <c r="FO323" s="33"/>
      <c r="FP323" s="33"/>
      <c r="FQ323" s="33"/>
      <c r="FR323" s="33"/>
      <c r="FS323" s="33"/>
      <c r="FT323" s="33"/>
      <c r="FU323" s="33"/>
      <c r="FV323" s="33"/>
      <c r="FW323" s="33"/>
      <c r="FX323" s="33"/>
      <c r="FY323" s="33"/>
      <c r="FZ323" s="33"/>
      <c r="GA323" s="33"/>
      <c r="GB323" s="33"/>
      <c r="GC323" s="33"/>
      <c r="GD323" s="33"/>
      <c r="GE323" s="33"/>
      <c r="GF323" s="33"/>
      <c r="GG323" s="33"/>
      <c r="GH323" s="33"/>
      <c r="GI323" s="33"/>
      <c r="GJ323" s="33"/>
      <c r="GK323" s="33"/>
      <c r="GL323" s="33"/>
      <c r="GM323" s="33"/>
      <c r="GN323" s="33"/>
      <c r="GO323" s="33"/>
      <c r="GP323" s="33"/>
      <c r="GQ323" s="33"/>
      <c r="GR323" s="33"/>
      <c r="GS323" s="33"/>
      <c r="GT323" s="33"/>
      <c r="GU323" s="33"/>
      <c r="GV323" s="33"/>
      <c r="GW323" s="33"/>
      <c r="GX323" s="33"/>
      <c r="GY323" s="33"/>
      <c r="GZ323" s="33"/>
      <c r="HA323" s="33"/>
      <c r="HB323" s="33"/>
      <c r="HC323" s="33"/>
      <c r="HD323" s="33"/>
      <c r="HE323" s="33"/>
      <c r="HF323" s="33"/>
      <c r="HG323" s="33"/>
      <c r="HH323" s="33"/>
      <c r="HI323" s="33"/>
      <c r="HJ323" s="33"/>
      <c r="HK323" s="33"/>
      <c r="HL323" s="33"/>
      <c r="HM323" s="33"/>
      <c r="HN323" s="33"/>
      <c r="HO323" s="33"/>
      <c r="HP323" s="33"/>
      <c r="HQ323" s="33"/>
      <c r="HR323" s="33"/>
      <c r="HS323" s="33"/>
      <c r="HT323" s="33"/>
      <c r="HU323" s="33"/>
      <c r="HV323" s="33"/>
      <c r="HW323" s="33"/>
      <c r="HX323" s="33"/>
      <c r="HY323" s="33"/>
      <c r="HZ323" s="33"/>
      <c r="IA323" s="33"/>
      <c r="IB323" s="33"/>
      <c r="IC323" s="33"/>
      <c r="ID323" s="33"/>
      <c r="IE323" s="33"/>
      <c r="IF323" s="33"/>
      <c r="IG323" s="33"/>
      <c r="IH323" s="33"/>
      <c r="II323" s="33"/>
      <c r="IJ323" s="33"/>
      <c r="IK323" s="33"/>
      <c r="IL323" s="33"/>
      <c r="IM323" s="33"/>
      <c r="IN323" s="33"/>
      <c r="IO323" s="33"/>
      <c r="IP323" s="33"/>
      <c r="IQ323" s="33"/>
      <c r="IR323" s="33"/>
      <c r="IS323" s="33"/>
      <c r="IT323" s="33"/>
      <c r="IU323" s="33"/>
      <c r="IV323" s="33"/>
    </row>
    <row r="324" spans="1:256" s="83" customFormat="1" ht="10.5" customHeight="1" x14ac:dyDescent="0.3">
      <c r="A324" s="11" t="s">
        <v>21</v>
      </c>
      <c r="B324" s="42">
        <v>215</v>
      </c>
      <c r="C324" s="10">
        <v>7.0000000000000007E-2</v>
      </c>
      <c r="D324" s="10">
        <v>0.02</v>
      </c>
      <c r="E324" s="82">
        <v>15</v>
      </c>
      <c r="F324" s="10">
        <v>60</v>
      </c>
      <c r="G324" s="69" t="s">
        <v>22</v>
      </c>
      <c r="H324" s="70" t="s">
        <v>23</v>
      </c>
    </row>
    <row r="325" spans="1:256" x14ac:dyDescent="0.2">
      <c r="A325" s="127" t="s">
        <v>25</v>
      </c>
      <c r="B325" s="128">
        <f>SUM(B323:B324)</f>
        <v>315</v>
      </c>
      <c r="C325" s="128">
        <f>SUM(C323:C324)</f>
        <v>8.7100000000000009</v>
      </c>
      <c r="D325" s="128">
        <f>SUM(D323:D324)</f>
        <v>9.8699999999999992</v>
      </c>
      <c r="E325" s="128">
        <f>SUM(E323:E324)</f>
        <v>60.53</v>
      </c>
      <c r="F325" s="128">
        <f>SUM(F323:F324)</f>
        <v>352.98</v>
      </c>
      <c r="G325" s="129"/>
      <c r="H325" s="130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  <c r="AA325" s="131"/>
      <c r="AB325" s="131"/>
      <c r="AC325" s="131"/>
      <c r="AD325" s="131"/>
      <c r="AE325" s="131"/>
      <c r="AF325" s="131"/>
      <c r="AG325" s="131"/>
      <c r="AH325" s="131"/>
      <c r="AI325" s="131"/>
      <c r="AJ325" s="131"/>
      <c r="AK325" s="131"/>
      <c r="AL325" s="131"/>
      <c r="AM325" s="131"/>
      <c r="AN325" s="131"/>
      <c r="AO325" s="131"/>
      <c r="AP325" s="131"/>
      <c r="AQ325" s="131"/>
      <c r="AR325" s="131"/>
      <c r="AS325" s="131"/>
      <c r="AT325" s="131"/>
      <c r="AU325" s="131"/>
      <c r="AV325" s="131"/>
      <c r="AW325" s="131"/>
      <c r="AX325" s="131"/>
      <c r="AY325" s="131"/>
      <c r="AZ325" s="131"/>
      <c r="BA325" s="131"/>
      <c r="BB325" s="131"/>
      <c r="BC325" s="131"/>
      <c r="BD325" s="131"/>
      <c r="BE325" s="131"/>
      <c r="BF325" s="131"/>
      <c r="BG325" s="131"/>
      <c r="BH325" s="131"/>
      <c r="BI325" s="131"/>
      <c r="BJ325" s="131"/>
      <c r="BK325" s="131"/>
      <c r="BL325" s="131"/>
      <c r="BM325" s="131"/>
      <c r="BN325" s="131"/>
      <c r="BO325" s="131"/>
      <c r="BP325" s="131"/>
      <c r="BQ325" s="131"/>
      <c r="BR325" s="131"/>
      <c r="BS325" s="131"/>
      <c r="BT325" s="131"/>
      <c r="BU325" s="131"/>
      <c r="BV325" s="131"/>
      <c r="BW325" s="131"/>
      <c r="BX325" s="131"/>
      <c r="BY325" s="131"/>
      <c r="BZ325" s="131"/>
      <c r="CA325" s="131"/>
      <c r="CB325" s="131"/>
      <c r="CC325" s="131"/>
      <c r="CD325" s="131"/>
      <c r="CE325" s="131"/>
      <c r="CF325" s="131"/>
      <c r="CG325" s="131"/>
      <c r="CH325" s="131"/>
      <c r="CI325" s="131"/>
      <c r="CJ325" s="131"/>
      <c r="CK325" s="131"/>
      <c r="CL325" s="131"/>
      <c r="CM325" s="131"/>
      <c r="CN325" s="131"/>
      <c r="CO325" s="131"/>
      <c r="CP325" s="131"/>
      <c r="CQ325" s="131"/>
      <c r="CR325" s="131"/>
      <c r="CS325" s="131"/>
      <c r="CT325" s="131"/>
      <c r="CU325" s="131"/>
      <c r="CV325" s="131"/>
      <c r="CW325" s="131"/>
      <c r="CX325" s="131"/>
      <c r="CY325" s="131"/>
      <c r="CZ325" s="131"/>
      <c r="DA325" s="131"/>
      <c r="DB325" s="131"/>
      <c r="DC325" s="131"/>
      <c r="DD325" s="131"/>
      <c r="DE325" s="131"/>
      <c r="DF325" s="131"/>
      <c r="DG325" s="131"/>
      <c r="DH325" s="131"/>
      <c r="DI325" s="131"/>
      <c r="DJ325" s="131"/>
      <c r="DK325" s="131"/>
      <c r="DL325" s="131"/>
      <c r="DM325" s="131"/>
      <c r="DN325" s="131"/>
      <c r="DO325" s="131"/>
      <c r="DP325" s="131"/>
      <c r="DQ325" s="131"/>
      <c r="DR325" s="131"/>
      <c r="DS325" s="131"/>
      <c r="DT325" s="131"/>
      <c r="DU325" s="131"/>
      <c r="DV325" s="131"/>
      <c r="DW325" s="131"/>
      <c r="DX325" s="131"/>
      <c r="DY325" s="131"/>
      <c r="DZ325" s="131"/>
      <c r="EA325" s="131"/>
      <c r="EB325" s="131"/>
      <c r="EC325" s="131"/>
      <c r="ED325" s="131"/>
      <c r="EE325" s="131"/>
      <c r="EF325" s="131"/>
      <c r="EG325" s="131"/>
      <c r="EH325" s="131"/>
      <c r="EI325" s="131"/>
      <c r="EJ325" s="131"/>
      <c r="EK325" s="131"/>
      <c r="EL325" s="131"/>
      <c r="EM325" s="131"/>
      <c r="EN325" s="131"/>
      <c r="EO325" s="131"/>
      <c r="EP325" s="131"/>
      <c r="EQ325" s="131"/>
      <c r="ER325" s="131"/>
      <c r="ES325" s="131"/>
      <c r="ET325" s="131"/>
      <c r="EU325" s="131"/>
      <c r="EV325" s="131"/>
      <c r="EW325" s="131"/>
      <c r="EX325" s="131"/>
      <c r="EY325" s="131"/>
      <c r="EZ325" s="131"/>
      <c r="FA325" s="131"/>
      <c r="FB325" s="131"/>
      <c r="FC325" s="131"/>
      <c r="FD325" s="131"/>
      <c r="FE325" s="131"/>
      <c r="FF325" s="131"/>
      <c r="FG325" s="131"/>
      <c r="FH325" s="131"/>
      <c r="FI325" s="131"/>
      <c r="FJ325" s="131"/>
      <c r="FK325" s="131"/>
      <c r="FL325" s="131"/>
      <c r="FM325" s="131"/>
      <c r="FN325" s="131"/>
      <c r="FO325" s="131"/>
      <c r="FP325" s="131"/>
      <c r="FQ325" s="131"/>
      <c r="FR325" s="131"/>
      <c r="FS325" s="131"/>
      <c r="FT325" s="131"/>
      <c r="FU325" s="131"/>
      <c r="FV325" s="131"/>
      <c r="FW325" s="131"/>
      <c r="FX325" s="131"/>
      <c r="FY325" s="131"/>
      <c r="FZ325" s="131"/>
      <c r="GA325" s="131"/>
      <c r="GB325" s="131"/>
      <c r="GC325" s="131"/>
      <c r="GD325" s="131"/>
      <c r="GE325" s="131"/>
      <c r="GF325" s="131"/>
      <c r="GG325" s="131"/>
      <c r="GH325" s="131"/>
      <c r="GI325" s="131"/>
      <c r="GJ325" s="131"/>
      <c r="GK325" s="131"/>
      <c r="GL325" s="131"/>
      <c r="GM325" s="131"/>
      <c r="GN325" s="131"/>
      <c r="GO325" s="131"/>
      <c r="GP325" s="131"/>
      <c r="GQ325" s="131"/>
      <c r="GR325" s="131"/>
      <c r="GS325" s="131"/>
      <c r="GT325" s="131"/>
      <c r="GU325" s="131"/>
      <c r="GV325" s="131"/>
      <c r="GW325" s="131"/>
      <c r="GX325" s="131"/>
      <c r="GY325" s="131"/>
      <c r="GZ325" s="131"/>
      <c r="HA325" s="131"/>
      <c r="HB325" s="131"/>
      <c r="HC325" s="131"/>
      <c r="HD325" s="131"/>
      <c r="HE325" s="131"/>
      <c r="HF325" s="131"/>
      <c r="HG325" s="131"/>
      <c r="HH325" s="131"/>
      <c r="HI325" s="131"/>
      <c r="HJ325" s="131"/>
      <c r="HK325" s="131"/>
      <c r="HL325" s="131"/>
      <c r="HM325" s="131"/>
      <c r="HN325" s="131"/>
      <c r="HO325" s="131"/>
      <c r="HP325" s="131"/>
      <c r="HQ325" s="131"/>
      <c r="HR325" s="131"/>
      <c r="HS325" s="131"/>
      <c r="HT325" s="131"/>
      <c r="HU325" s="131"/>
      <c r="HV325" s="131"/>
      <c r="HW325" s="131"/>
      <c r="HX325" s="131"/>
      <c r="HY325" s="131"/>
      <c r="HZ325" s="131"/>
      <c r="IA325" s="131"/>
      <c r="IB325" s="131"/>
      <c r="IC325" s="131"/>
      <c r="ID325" s="131"/>
      <c r="IE325" s="131"/>
      <c r="IF325" s="131"/>
      <c r="IG325" s="131"/>
      <c r="IH325" s="131"/>
      <c r="II325" s="131"/>
      <c r="IJ325" s="131"/>
      <c r="IK325" s="131"/>
      <c r="IL325" s="131"/>
      <c r="IM325" s="131"/>
      <c r="IN325" s="131"/>
      <c r="IO325" s="131"/>
      <c r="IP325" s="131"/>
      <c r="IQ325" s="131"/>
      <c r="IR325" s="131"/>
      <c r="IS325" s="131"/>
      <c r="IT325" s="131"/>
      <c r="IU325" s="131"/>
      <c r="IV325" s="131"/>
    </row>
  </sheetData>
  <mergeCells count="110">
    <mergeCell ref="A303:H303"/>
    <mergeCell ref="A309:H309"/>
    <mergeCell ref="A315:H315"/>
    <mergeCell ref="A322:H322"/>
    <mergeCell ref="A276:H276"/>
    <mergeCell ref="A282:H282"/>
    <mergeCell ref="A288:H288"/>
    <mergeCell ref="A296:H296"/>
    <mergeCell ref="A300:H300"/>
    <mergeCell ref="A301:A302"/>
    <mergeCell ref="B301:F301"/>
    <mergeCell ref="G301:G302"/>
    <mergeCell ref="H301:H302"/>
    <mergeCell ref="A249:H249"/>
    <mergeCell ref="A255:H255"/>
    <mergeCell ref="A261:H261"/>
    <mergeCell ref="A269:H269"/>
    <mergeCell ref="A273:H273"/>
    <mergeCell ref="A274:A275"/>
    <mergeCell ref="B274:F274"/>
    <mergeCell ref="G274:G275"/>
    <mergeCell ref="H274:H275"/>
    <mergeCell ref="A223:H223"/>
    <mergeCell ref="A229:H229"/>
    <mergeCell ref="A235:H235"/>
    <mergeCell ref="A243:H243"/>
    <mergeCell ref="A246:H246"/>
    <mergeCell ref="A247:A248"/>
    <mergeCell ref="G247:G248"/>
    <mergeCell ref="H247:H248"/>
    <mergeCell ref="A196:H196"/>
    <mergeCell ref="A202:H202"/>
    <mergeCell ref="A208:H208"/>
    <mergeCell ref="A216:H216"/>
    <mergeCell ref="A220:H220"/>
    <mergeCell ref="A221:A222"/>
    <mergeCell ref="B221:F221"/>
    <mergeCell ref="G221:G222"/>
    <mergeCell ref="H221:H222"/>
    <mergeCell ref="A181:H181"/>
    <mergeCell ref="A189:H189"/>
    <mergeCell ref="A193:H193"/>
    <mergeCell ref="A194:A195"/>
    <mergeCell ref="B194:F194"/>
    <mergeCell ref="G194:G195"/>
    <mergeCell ref="H194:H195"/>
    <mergeCell ref="A167:A168"/>
    <mergeCell ref="B167:F167"/>
    <mergeCell ref="G167:G168"/>
    <mergeCell ref="H167:H168"/>
    <mergeCell ref="A169:H169"/>
    <mergeCell ref="A175:H175"/>
    <mergeCell ref="A141:H141"/>
    <mergeCell ref="A147:H147"/>
    <mergeCell ref="A153:H153"/>
    <mergeCell ref="A161:H161"/>
    <mergeCell ref="A165:H165"/>
    <mergeCell ref="A166:H166"/>
    <mergeCell ref="A114:H114"/>
    <mergeCell ref="A120:H120"/>
    <mergeCell ref="A126:H126"/>
    <mergeCell ref="A134:H134"/>
    <mergeCell ref="A138:H138"/>
    <mergeCell ref="A139:A140"/>
    <mergeCell ref="B139:F139"/>
    <mergeCell ref="G139:G140"/>
    <mergeCell ref="H139:H140"/>
    <mergeCell ref="A87:H87"/>
    <mergeCell ref="A93:H93"/>
    <mergeCell ref="A99:H99"/>
    <mergeCell ref="A107:H107"/>
    <mergeCell ref="A111:H111"/>
    <mergeCell ref="A112:A113"/>
    <mergeCell ref="B112:F112"/>
    <mergeCell ref="G112:G113"/>
    <mergeCell ref="H112:H113"/>
    <mergeCell ref="A60:H60"/>
    <mergeCell ref="A66:H66"/>
    <mergeCell ref="A72:H72"/>
    <mergeCell ref="A80:H80"/>
    <mergeCell ref="A84:H84"/>
    <mergeCell ref="A85:A86"/>
    <mergeCell ref="B85:F85"/>
    <mergeCell ref="G85:G86"/>
    <mergeCell ref="H85:H86"/>
    <mergeCell ref="A33:H33"/>
    <mergeCell ref="A39:H39"/>
    <mergeCell ref="A45:H45"/>
    <mergeCell ref="A53:H53"/>
    <mergeCell ref="A57:H57"/>
    <mergeCell ref="A58:A59"/>
    <mergeCell ref="B58:F58"/>
    <mergeCell ref="G58:G59"/>
    <mergeCell ref="H58:H59"/>
    <mergeCell ref="A6:H6"/>
    <mergeCell ref="A12:H12"/>
    <mergeCell ref="A18:H18"/>
    <mergeCell ref="A26:H26"/>
    <mergeCell ref="A30:H30"/>
    <mergeCell ref="A31:A32"/>
    <mergeCell ref="B31:F31"/>
    <mergeCell ref="G31:G32"/>
    <mergeCell ref="H31:H32"/>
    <mergeCell ref="A1:H1"/>
    <mergeCell ref="A2:H2"/>
    <mergeCell ref="A3:H3"/>
    <mergeCell ref="A4:A5"/>
    <mergeCell ref="B4:F4"/>
    <mergeCell ref="G4:G5"/>
    <mergeCell ref="H4:H5"/>
  </mergeCells>
  <pageMargins left="0.19685039370078741" right="0.19685039370078741" top="0.19685039370078741" bottom="0.19685039370078741" header="0.19685039370078741" footer="0.19685039370078741"/>
  <pageSetup paperSize="9" scale="7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168"/>
  <sheetViews>
    <sheetView zoomScale="130" zoomScaleNormal="130" workbookViewId="0">
      <selection sqref="A1:H219"/>
    </sheetView>
  </sheetViews>
  <sheetFormatPr defaultRowHeight="10.199999999999999" x14ac:dyDescent="0.2"/>
  <cols>
    <col min="1" max="1" width="33.44140625" style="2" customWidth="1"/>
    <col min="2" max="2" width="7.6640625" style="2" customWidth="1"/>
    <col min="3" max="3" width="8" style="2" customWidth="1"/>
    <col min="4" max="4" width="8.109375" style="2" customWidth="1"/>
    <col min="5" max="5" width="9.44140625" style="2" customWidth="1"/>
    <col min="6" max="6" width="7.6640625" style="2" customWidth="1"/>
    <col min="7" max="7" width="8.44140625" style="2" customWidth="1"/>
    <col min="8" max="8" width="15.6640625" style="2" customWidth="1"/>
    <col min="9" max="251" width="8.88671875" style="2"/>
    <col min="252" max="252" width="33.44140625" style="2" customWidth="1"/>
    <col min="253" max="253" width="7.6640625" style="2" customWidth="1"/>
    <col min="254" max="254" width="8" style="2" customWidth="1"/>
    <col min="255" max="255" width="8.109375" style="2" customWidth="1"/>
    <col min="256" max="256" width="9.44140625" style="2" customWidth="1"/>
    <col min="257" max="260" width="7.6640625" style="2" customWidth="1"/>
    <col min="261" max="261" width="9.44140625" style="2" customWidth="1"/>
    <col min="262" max="262" width="7.6640625" style="2" customWidth="1"/>
    <col min="263" max="263" width="8.44140625" style="2" customWidth="1"/>
    <col min="264" max="264" width="15.6640625" style="2" customWidth="1"/>
    <col min="265" max="507" width="8.88671875" style="2"/>
    <col min="508" max="508" width="33.44140625" style="2" customWidth="1"/>
    <col min="509" max="509" width="7.6640625" style="2" customWidth="1"/>
    <col min="510" max="510" width="8" style="2" customWidth="1"/>
    <col min="511" max="511" width="8.109375" style="2" customWidth="1"/>
    <col min="512" max="512" width="9.44140625" style="2" customWidth="1"/>
    <col min="513" max="516" width="7.6640625" style="2" customWidth="1"/>
    <col min="517" max="517" width="9.44140625" style="2" customWidth="1"/>
    <col min="518" max="518" width="7.6640625" style="2" customWidth="1"/>
    <col min="519" max="519" width="8.44140625" style="2" customWidth="1"/>
    <col min="520" max="520" width="15.6640625" style="2" customWidth="1"/>
    <col min="521" max="763" width="8.88671875" style="2"/>
    <col min="764" max="764" width="33.44140625" style="2" customWidth="1"/>
    <col min="765" max="765" width="7.6640625" style="2" customWidth="1"/>
    <col min="766" max="766" width="8" style="2" customWidth="1"/>
    <col min="767" max="767" width="8.109375" style="2" customWidth="1"/>
    <col min="768" max="768" width="9.44140625" style="2" customWidth="1"/>
    <col min="769" max="772" width="7.6640625" style="2" customWidth="1"/>
    <col min="773" max="773" width="9.44140625" style="2" customWidth="1"/>
    <col min="774" max="774" width="7.6640625" style="2" customWidth="1"/>
    <col min="775" max="775" width="8.44140625" style="2" customWidth="1"/>
    <col min="776" max="776" width="15.6640625" style="2" customWidth="1"/>
    <col min="777" max="1019" width="8.88671875" style="2"/>
    <col min="1020" max="1020" width="33.44140625" style="2" customWidth="1"/>
    <col min="1021" max="1021" width="7.6640625" style="2" customWidth="1"/>
    <col min="1022" max="1022" width="8" style="2" customWidth="1"/>
    <col min="1023" max="1023" width="8.109375" style="2" customWidth="1"/>
    <col min="1024" max="1024" width="9.44140625" style="2" customWidth="1"/>
    <col min="1025" max="1028" width="7.6640625" style="2" customWidth="1"/>
    <col min="1029" max="1029" width="9.44140625" style="2" customWidth="1"/>
    <col min="1030" max="1030" width="7.6640625" style="2" customWidth="1"/>
    <col min="1031" max="1031" width="8.44140625" style="2" customWidth="1"/>
    <col min="1032" max="1032" width="15.6640625" style="2" customWidth="1"/>
    <col min="1033" max="1275" width="8.88671875" style="2"/>
    <col min="1276" max="1276" width="33.44140625" style="2" customWidth="1"/>
    <col min="1277" max="1277" width="7.6640625" style="2" customWidth="1"/>
    <col min="1278" max="1278" width="8" style="2" customWidth="1"/>
    <col min="1279" max="1279" width="8.109375" style="2" customWidth="1"/>
    <col min="1280" max="1280" width="9.44140625" style="2" customWidth="1"/>
    <col min="1281" max="1284" width="7.6640625" style="2" customWidth="1"/>
    <col min="1285" max="1285" width="9.44140625" style="2" customWidth="1"/>
    <col min="1286" max="1286" width="7.6640625" style="2" customWidth="1"/>
    <col min="1287" max="1287" width="8.44140625" style="2" customWidth="1"/>
    <col min="1288" max="1288" width="15.6640625" style="2" customWidth="1"/>
    <col min="1289" max="1531" width="8.88671875" style="2"/>
    <col min="1532" max="1532" width="33.44140625" style="2" customWidth="1"/>
    <col min="1533" max="1533" width="7.6640625" style="2" customWidth="1"/>
    <col min="1534" max="1534" width="8" style="2" customWidth="1"/>
    <col min="1535" max="1535" width="8.109375" style="2" customWidth="1"/>
    <col min="1536" max="1536" width="9.44140625" style="2" customWidth="1"/>
    <col min="1537" max="1540" width="7.6640625" style="2" customWidth="1"/>
    <col min="1541" max="1541" width="9.44140625" style="2" customWidth="1"/>
    <col min="1542" max="1542" width="7.6640625" style="2" customWidth="1"/>
    <col min="1543" max="1543" width="8.44140625" style="2" customWidth="1"/>
    <col min="1544" max="1544" width="15.6640625" style="2" customWidth="1"/>
    <col min="1545" max="1787" width="8.88671875" style="2"/>
    <col min="1788" max="1788" width="33.44140625" style="2" customWidth="1"/>
    <col min="1789" max="1789" width="7.6640625" style="2" customWidth="1"/>
    <col min="1790" max="1790" width="8" style="2" customWidth="1"/>
    <col min="1791" max="1791" width="8.109375" style="2" customWidth="1"/>
    <col min="1792" max="1792" width="9.44140625" style="2" customWidth="1"/>
    <col min="1793" max="1796" width="7.6640625" style="2" customWidth="1"/>
    <col min="1797" max="1797" width="9.44140625" style="2" customWidth="1"/>
    <col min="1798" max="1798" width="7.6640625" style="2" customWidth="1"/>
    <col min="1799" max="1799" width="8.44140625" style="2" customWidth="1"/>
    <col min="1800" max="1800" width="15.6640625" style="2" customWidth="1"/>
    <col min="1801" max="2043" width="8.88671875" style="2"/>
    <col min="2044" max="2044" width="33.44140625" style="2" customWidth="1"/>
    <col min="2045" max="2045" width="7.6640625" style="2" customWidth="1"/>
    <col min="2046" max="2046" width="8" style="2" customWidth="1"/>
    <col min="2047" max="2047" width="8.109375" style="2" customWidth="1"/>
    <col min="2048" max="2048" width="9.44140625" style="2" customWidth="1"/>
    <col min="2049" max="2052" width="7.6640625" style="2" customWidth="1"/>
    <col min="2053" max="2053" width="9.44140625" style="2" customWidth="1"/>
    <col min="2054" max="2054" width="7.6640625" style="2" customWidth="1"/>
    <col min="2055" max="2055" width="8.44140625" style="2" customWidth="1"/>
    <col min="2056" max="2056" width="15.6640625" style="2" customWidth="1"/>
    <col min="2057" max="2299" width="8.88671875" style="2"/>
    <col min="2300" max="2300" width="33.44140625" style="2" customWidth="1"/>
    <col min="2301" max="2301" width="7.6640625" style="2" customWidth="1"/>
    <col min="2302" max="2302" width="8" style="2" customWidth="1"/>
    <col min="2303" max="2303" width="8.109375" style="2" customWidth="1"/>
    <col min="2304" max="2304" width="9.44140625" style="2" customWidth="1"/>
    <col min="2305" max="2308" width="7.6640625" style="2" customWidth="1"/>
    <col min="2309" max="2309" width="9.44140625" style="2" customWidth="1"/>
    <col min="2310" max="2310" width="7.6640625" style="2" customWidth="1"/>
    <col min="2311" max="2311" width="8.44140625" style="2" customWidth="1"/>
    <col min="2312" max="2312" width="15.6640625" style="2" customWidth="1"/>
    <col min="2313" max="2555" width="8.88671875" style="2"/>
    <col min="2556" max="2556" width="33.44140625" style="2" customWidth="1"/>
    <col min="2557" max="2557" width="7.6640625" style="2" customWidth="1"/>
    <col min="2558" max="2558" width="8" style="2" customWidth="1"/>
    <col min="2559" max="2559" width="8.109375" style="2" customWidth="1"/>
    <col min="2560" max="2560" width="9.44140625" style="2" customWidth="1"/>
    <col min="2561" max="2564" width="7.6640625" style="2" customWidth="1"/>
    <col min="2565" max="2565" width="9.44140625" style="2" customWidth="1"/>
    <col min="2566" max="2566" width="7.6640625" style="2" customWidth="1"/>
    <col min="2567" max="2567" width="8.44140625" style="2" customWidth="1"/>
    <col min="2568" max="2568" width="15.6640625" style="2" customWidth="1"/>
    <col min="2569" max="2811" width="8.88671875" style="2"/>
    <col min="2812" max="2812" width="33.44140625" style="2" customWidth="1"/>
    <col min="2813" max="2813" width="7.6640625" style="2" customWidth="1"/>
    <col min="2814" max="2814" width="8" style="2" customWidth="1"/>
    <col min="2815" max="2815" width="8.109375" style="2" customWidth="1"/>
    <col min="2816" max="2816" width="9.44140625" style="2" customWidth="1"/>
    <col min="2817" max="2820" width="7.6640625" style="2" customWidth="1"/>
    <col min="2821" max="2821" width="9.44140625" style="2" customWidth="1"/>
    <col min="2822" max="2822" width="7.6640625" style="2" customWidth="1"/>
    <col min="2823" max="2823" width="8.44140625" style="2" customWidth="1"/>
    <col min="2824" max="2824" width="15.6640625" style="2" customWidth="1"/>
    <col min="2825" max="3067" width="8.88671875" style="2"/>
    <col min="3068" max="3068" width="33.44140625" style="2" customWidth="1"/>
    <col min="3069" max="3069" width="7.6640625" style="2" customWidth="1"/>
    <col min="3070" max="3070" width="8" style="2" customWidth="1"/>
    <col min="3071" max="3071" width="8.109375" style="2" customWidth="1"/>
    <col min="3072" max="3072" width="9.44140625" style="2" customWidth="1"/>
    <col min="3073" max="3076" width="7.6640625" style="2" customWidth="1"/>
    <col min="3077" max="3077" width="9.44140625" style="2" customWidth="1"/>
    <col min="3078" max="3078" width="7.6640625" style="2" customWidth="1"/>
    <col min="3079" max="3079" width="8.44140625" style="2" customWidth="1"/>
    <col min="3080" max="3080" width="15.6640625" style="2" customWidth="1"/>
    <col min="3081" max="3323" width="8.88671875" style="2"/>
    <col min="3324" max="3324" width="33.44140625" style="2" customWidth="1"/>
    <col min="3325" max="3325" width="7.6640625" style="2" customWidth="1"/>
    <col min="3326" max="3326" width="8" style="2" customWidth="1"/>
    <col min="3327" max="3327" width="8.109375" style="2" customWidth="1"/>
    <col min="3328" max="3328" width="9.44140625" style="2" customWidth="1"/>
    <col min="3329" max="3332" width="7.6640625" style="2" customWidth="1"/>
    <col min="3333" max="3333" width="9.44140625" style="2" customWidth="1"/>
    <col min="3334" max="3334" width="7.6640625" style="2" customWidth="1"/>
    <col min="3335" max="3335" width="8.44140625" style="2" customWidth="1"/>
    <col min="3336" max="3336" width="15.6640625" style="2" customWidth="1"/>
    <col min="3337" max="3579" width="8.88671875" style="2"/>
    <col min="3580" max="3580" width="33.44140625" style="2" customWidth="1"/>
    <col min="3581" max="3581" width="7.6640625" style="2" customWidth="1"/>
    <col min="3582" max="3582" width="8" style="2" customWidth="1"/>
    <col min="3583" max="3583" width="8.109375" style="2" customWidth="1"/>
    <col min="3584" max="3584" width="9.44140625" style="2" customWidth="1"/>
    <col min="3585" max="3588" width="7.6640625" style="2" customWidth="1"/>
    <col min="3589" max="3589" width="9.44140625" style="2" customWidth="1"/>
    <col min="3590" max="3590" width="7.6640625" style="2" customWidth="1"/>
    <col min="3591" max="3591" width="8.44140625" style="2" customWidth="1"/>
    <col min="3592" max="3592" width="15.6640625" style="2" customWidth="1"/>
    <col min="3593" max="3835" width="8.88671875" style="2"/>
    <col min="3836" max="3836" width="33.44140625" style="2" customWidth="1"/>
    <col min="3837" max="3837" width="7.6640625" style="2" customWidth="1"/>
    <col min="3838" max="3838" width="8" style="2" customWidth="1"/>
    <col min="3839" max="3839" width="8.109375" style="2" customWidth="1"/>
    <col min="3840" max="3840" width="9.44140625" style="2" customWidth="1"/>
    <col min="3841" max="3844" width="7.6640625" style="2" customWidth="1"/>
    <col min="3845" max="3845" width="9.44140625" style="2" customWidth="1"/>
    <col min="3846" max="3846" width="7.6640625" style="2" customWidth="1"/>
    <col min="3847" max="3847" width="8.44140625" style="2" customWidth="1"/>
    <col min="3848" max="3848" width="15.6640625" style="2" customWidth="1"/>
    <col min="3849" max="4091" width="8.88671875" style="2"/>
    <col min="4092" max="4092" width="33.44140625" style="2" customWidth="1"/>
    <col min="4093" max="4093" width="7.6640625" style="2" customWidth="1"/>
    <col min="4094" max="4094" width="8" style="2" customWidth="1"/>
    <col min="4095" max="4095" width="8.109375" style="2" customWidth="1"/>
    <col min="4096" max="4096" width="9.44140625" style="2" customWidth="1"/>
    <col min="4097" max="4100" width="7.6640625" style="2" customWidth="1"/>
    <col min="4101" max="4101" width="9.44140625" style="2" customWidth="1"/>
    <col min="4102" max="4102" width="7.6640625" style="2" customWidth="1"/>
    <col min="4103" max="4103" width="8.44140625" style="2" customWidth="1"/>
    <col min="4104" max="4104" width="15.6640625" style="2" customWidth="1"/>
    <col min="4105" max="4347" width="8.88671875" style="2"/>
    <col min="4348" max="4348" width="33.44140625" style="2" customWidth="1"/>
    <col min="4349" max="4349" width="7.6640625" style="2" customWidth="1"/>
    <col min="4350" max="4350" width="8" style="2" customWidth="1"/>
    <col min="4351" max="4351" width="8.109375" style="2" customWidth="1"/>
    <col min="4352" max="4352" width="9.44140625" style="2" customWidth="1"/>
    <col min="4353" max="4356" width="7.6640625" style="2" customWidth="1"/>
    <col min="4357" max="4357" width="9.44140625" style="2" customWidth="1"/>
    <col min="4358" max="4358" width="7.6640625" style="2" customWidth="1"/>
    <col min="4359" max="4359" width="8.44140625" style="2" customWidth="1"/>
    <col min="4360" max="4360" width="15.6640625" style="2" customWidth="1"/>
    <col min="4361" max="4603" width="8.88671875" style="2"/>
    <col min="4604" max="4604" width="33.44140625" style="2" customWidth="1"/>
    <col min="4605" max="4605" width="7.6640625" style="2" customWidth="1"/>
    <col min="4606" max="4606" width="8" style="2" customWidth="1"/>
    <col min="4607" max="4607" width="8.109375" style="2" customWidth="1"/>
    <col min="4608" max="4608" width="9.44140625" style="2" customWidth="1"/>
    <col min="4609" max="4612" width="7.6640625" style="2" customWidth="1"/>
    <col min="4613" max="4613" width="9.44140625" style="2" customWidth="1"/>
    <col min="4614" max="4614" width="7.6640625" style="2" customWidth="1"/>
    <col min="4615" max="4615" width="8.44140625" style="2" customWidth="1"/>
    <col min="4616" max="4616" width="15.6640625" style="2" customWidth="1"/>
    <col min="4617" max="4859" width="8.88671875" style="2"/>
    <col min="4860" max="4860" width="33.44140625" style="2" customWidth="1"/>
    <col min="4861" max="4861" width="7.6640625" style="2" customWidth="1"/>
    <col min="4862" max="4862" width="8" style="2" customWidth="1"/>
    <col min="4863" max="4863" width="8.109375" style="2" customWidth="1"/>
    <col min="4864" max="4864" width="9.44140625" style="2" customWidth="1"/>
    <col min="4865" max="4868" width="7.6640625" style="2" customWidth="1"/>
    <col min="4869" max="4869" width="9.44140625" style="2" customWidth="1"/>
    <col min="4870" max="4870" width="7.6640625" style="2" customWidth="1"/>
    <col min="4871" max="4871" width="8.44140625" style="2" customWidth="1"/>
    <col min="4872" max="4872" width="15.6640625" style="2" customWidth="1"/>
    <col min="4873" max="5115" width="8.88671875" style="2"/>
    <col min="5116" max="5116" width="33.44140625" style="2" customWidth="1"/>
    <col min="5117" max="5117" width="7.6640625" style="2" customWidth="1"/>
    <col min="5118" max="5118" width="8" style="2" customWidth="1"/>
    <col min="5119" max="5119" width="8.109375" style="2" customWidth="1"/>
    <col min="5120" max="5120" width="9.44140625" style="2" customWidth="1"/>
    <col min="5121" max="5124" width="7.6640625" style="2" customWidth="1"/>
    <col min="5125" max="5125" width="9.44140625" style="2" customWidth="1"/>
    <col min="5126" max="5126" width="7.6640625" style="2" customWidth="1"/>
    <col min="5127" max="5127" width="8.44140625" style="2" customWidth="1"/>
    <col min="5128" max="5128" width="15.6640625" style="2" customWidth="1"/>
    <col min="5129" max="5371" width="8.88671875" style="2"/>
    <col min="5372" max="5372" width="33.44140625" style="2" customWidth="1"/>
    <col min="5373" max="5373" width="7.6640625" style="2" customWidth="1"/>
    <col min="5374" max="5374" width="8" style="2" customWidth="1"/>
    <col min="5375" max="5375" width="8.109375" style="2" customWidth="1"/>
    <col min="5376" max="5376" width="9.44140625" style="2" customWidth="1"/>
    <col min="5377" max="5380" width="7.6640625" style="2" customWidth="1"/>
    <col min="5381" max="5381" width="9.44140625" style="2" customWidth="1"/>
    <col min="5382" max="5382" width="7.6640625" style="2" customWidth="1"/>
    <col min="5383" max="5383" width="8.44140625" style="2" customWidth="1"/>
    <col min="5384" max="5384" width="15.6640625" style="2" customWidth="1"/>
    <col min="5385" max="5627" width="8.88671875" style="2"/>
    <col min="5628" max="5628" width="33.44140625" style="2" customWidth="1"/>
    <col min="5629" max="5629" width="7.6640625" style="2" customWidth="1"/>
    <col min="5630" max="5630" width="8" style="2" customWidth="1"/>
    <col min="5631" max="5631" width="8.109375" style="2" customWidth="1"/>
    <col min="5632" max="5632" width="9.44140625" style="2" customWidth="1"/>
    <col min="5633" max="5636" width="7.6640625" style="2" customWidth="1"/>
    <col min="5637" max="5637" width="9.44140625" style="2" customWidth="1"/>
    <col min="5638" max="5638" width="7.6640625" style="2" customWidth="1"/>
    <col min="5639" max="5639" width="8.44140625" style="2" customWidth="1"/>
    <col min="5640" max="5640" width="15.6640625" style="2" customWidth="1"/>
    <col min="5641" max="5883" width="8.88671875" style="2"/>
    <col min="5884" max="5884" width="33.44140625" style="2" customWidth="1"/>
    <col min="5885" max="5885" width="7.6640625" style="2" customWidth="1"/>
    <col min="5886" max="5886" width="8" style="2" customWidth="1"/>
    <col min="5887" max="5887" width="8.109375" style="2" customWidth="1"/>
    <col min="5888" max="5888" width="9.44140625" style="2" customWidth="1"/>
    <col min="5889" max="5892" width="7.6640625" style="2" customWidth="1"/>
    <col min="5893" max="5893" width="9.44140625" style="2" customWidth="1"/>
    <col min="5894" max="5894" width="7.6640625" style="2" customWidth="1"/>
    <col min="5895" max="5895" width="8.44140625" style="2" customWidth="1"/>
    <col min="5896" max="5896" width="15.6640625" style="2" customWidth="1"/>
    <col min="5897" max="6139" width="8.88671875" style="2"/>
    <col min="6140" max="6140" width="33.44140625" style="2" customWidth="1"/>
    <col min="6141" max="6141" width="7.6640625" style="2" customWidth="1"/>
    <col min="6142" max="6142" width="8" style="2" customWidth="1"/>
    <col min="6143" max="6143" width="8.109375" style="2" customWidth="1"/>
    <col min="6144" max="6144" width="9.44140625" style="2" customWidth="1"/>
    <col min="6145" max="6148" width="7.6640625" style="2" customWidth="1"/>
    <col min="6149" max="6149" width="9.44140625" style="2" customWidth="1"/>
    <col min="6150" max="6150" width="7.6640625" style="2" customWidth="1"/>
    <col min="6151" max="6151" width="8.44140625" style="2" customWidth="1"/>
    <col min="6152" max="6152" width="15.6640625" style="2" customWidth="1"/>
    <col min="6153" max="6395" width="8.88671875" style="2"/>
    <col min="6396" max="6396" width="33.44140625" style="2" customWidth="1"/>
    <col min="6397" max="6397" width="7.6640625" style="2" customWidth="1"/>
    <col min="6398" max="6398" width="8" style="2" customWidth="1"/>
    <col min="6399" max="6399" width="8.109375" style="2" customWidth="1"/>
    <col min="6400" max="6400" width="9.44140625" style="2" customWidth="1"/>
    <col min="6401" max="6404" width="7.6640625" style="2" customWidth="1"/>
    <col min="6405" max="6405" width="9.44140625" style="2" customWidth="1"/>
    <col min="6406" max="6406" width="7.6640625" style="2" customWidth="1"/>
    <col min="6407" max="6407" width="8.44140625" style="2" customWidth="1"/>
    <col min="6408" max="6408" width="15.6640625" style="2" customWidth="1"/>
    <col min="6409" max="6651" width="8.88671875" style="2"/>
    <col min="6652" max="6652" width="33.44140625" style="2" customWidth="1"/>
    <col min="6653" max="6653" width="7.6640625" style="2" customWidth="1"/>
    <col min="6654" max="6654" width="8" style="2" customWidth="1"/>
    <col min="6655" max="6655" width="8.109375" style="2" customWidth="1"/>
    <col min="6656" max="6656" width="9.44140625" style="2" customWidth="1"/>
    <col min="6657" max="6660" width="7.6640625" style="2" customWidth="1"/>
    <col min="6661" max="6661" width="9.44140625" style="2" customWidth="1"/>
    <col min="6662" max="6662" width="7.6640625" style="2" customWidth="1"/>
    <col min="6663" max="6663" width="8.44140625" style="2" customWidth="1"/>
    <col min="6664" max="6664" width="15.6640625" style="2" customWidth="1"/>
    <col min="6665" max="6907" width="8.88671875" style="2"/>
    <col min="6908" max="6908" width="33.44140625" style="2" customWidth="1"/>
    <col min="6909" max="6909" width="7.6640625" style="2" customWidth="1"/>
    <col min="6910" max="6910" width="8" style="2" customWidth="1"/>
    <col min="6911" max="6911" width="8.109375" style="2" customWidth="1"/>
    <col min="6912" max="6912" width="9.44140625" style="2" customWidth="1"/>
    <col min="6913" max="6916" width="7.6640625" style="2" customWidth="1"/>
    <col min="6917" max="6917" width="9.44140625" style="2" customWidth="1"/>
    <col min="6918" max="6918" width="7.6640625" style="2" customWidth="1"/>
    <col min="6919" max="6919" width="8.44140625" style="2" customWidth="1"/>
    <col min="6920" max="6920" width="15.6640625" style="2" customWidth="1"/>
    <col min="6921" max="7163" width="8.88671875" style="2"/>
    <col min="7164" max="7164" width="33.44140625" style="2" customWidth="1"/>
    <col min="7165" max="7165" width="7.6640625" style="2" customWidth="1"/>
    <col min="7166" max="7166" width="8" style="2" customWidth="1"/>
    <col min="7167" max="7167" width="8.109375" style="2" customWidth="1"/>
    <col min="7168" max="7168" width="9.44140625" style="2" customWidth="1"/>
    <col min="7169" max="7172" width="7.6640625" style="2" customWidth="1"/>
    <col min="7173" max="7173" width="9.44140625" style="2" customWidth="1"/>
    <col min="7174" max="7174" width="7.6640625" style="2" customWidth="1"/>
    <col min="7175" max="7175" width="8.44140625" style="2" customWidth="1"/>
    <col min="7176" max="7176" width="15.6640625" style="2" customWidth="1"/>
    <col min="7177" max="7419" width="8.88671875" style="2"/>
    <col min="7420" max="7420" width="33.44140625" style="2" customWidth="1"/>
    <col min="7421" max="7421" width="7.6640625" style="2" customWidth="1"/>
    <col min="7422" max="7422" width="8" style="2" customWidth="1"/>
    <col min="7423" max="7423" width="8.109375" style="2" customWidth="1"/>
    <col min="7424" max="7424" width="9.44140625" style="2" customWidth="1"/>
    <col min="7425" max="7428" width="7.6640625" style="2" customWidth="1"/>
    <col min="7429" max="7429" width="9.44140625" style="2" customWidth="1"/>
    <col min="7430" max="7430" width="7.6640625" style="2" customWidth="1"/>
    <col min="7431" max="7431" width="8.44140625" style="2" customWidth="1"/>
    <col min="7432" max="7432" width="15.6640625" style="2" customWidth="1"/>
    <col min="7433" max="7675" width="8.88671875" style="2"/>
    <col min="7676" max="7676" width="33.44140625" style="2" customWidth="1"/>
    <col min="7677" max="7677" width="7.6640625" style="2" customWidth="1"/>
    <col min="7678" max="7678" width="8" style="2" customWidth="1"/>
    <col min="7679" max="7679" width="8.109375" style="2" customWidth="1"/>
    <col min="7680" max="7680" width="9.44140625" style="2" customWidth="1"/>
    <col min="7681" max="7684" width="7.6640625" style="2" customWidth="1"/>
    <col min="7685" max="7685" width="9.44140625" style="2" customWidth="1"/>
    <col min="7686" max="7686" width="7.6640625" style="2" customWidth="1"/>
    <col min="7687" max="7687" width="8.44140625" style="2" customWidth="1"/>
    <col min="7688" max="7688" width="15.6640625" style="2" customWidth="1"/>
    <col min="7689" max="7931" width="8.88671875" style="2"/>
    <col min="7932" max="7932" width="33.44140625" style="2" customWidth="1"/>
    <col min="7933" max="7933" width="7.6640625" style="2" customWidth="1"/>
    <col min="7934" max="7934" width="8" style="2" customWidth="1"/>
    <col min="7935" max="7935" width="8.109375" style="2" customWidth="1"/>
    <col min="7936" max="7936" width="9.44140625" style="2" customWidth="1"/>
    <col min="7937" max="7940" width="7.6640625" style="2" customWidth="1"/>
    <col min="7941" max="7941" width="9.44140625" style="2" customWidth="1"/>
    <col min="7942" max="7942" width="7.6640625" style="2" customWidth="1"/>
    <col min="7943" max="7943" width="8.44140625" style="2" customWidth="1"/>
    <col min="7944" max="7944" width="15.6640625" style="2" customWidth="1"/>
    <col min="7945" max="8187" width="8.88671875" style="2"/>
    <col min="8188" max="8188" width="33.44140625" style="2" customWidth="1"/>
    <col min="8189" max="8189" width="7.6640625" style="2" customWidth="1"/>
    <col min="8190" max="8190" width="8" style="2" customWidth="1"/>
    <col min="8191" max="8191" width="8.109375" style="2" customWidth="1"/>
    <col min="8192" max="8192" width="9.44140625" style="2" customWidth="1"/>
    <col min="8193" max="8196" width="7.6640625" style="2" customWidth="1"/>
    <col min="8197" max="8197" width="9.44140625" style="2" customWidth="1"/>
    <col min="8198" max="8198" width="7.6640625" style="2" customWidth="1"/>
    <col min="8199" max="8199" width="8.44140625" style="2" customWidth="1"/>
    <col min="8200" max="8200" width="15.6640625" style="2" customWidth="1"/>
    <col min="8201" max="8443" width="8.88671875" style="2"/>
    <col min="8444" max="8444" width="33.44140625" style="2" customWidth="1"/>
    <col min="8445" max="8445" width="7.6640625" style="2" customWidth="1"/>
    <col min="8446" max="8446" width="8" style="2" customWidth="1"/>
    <col min="8447" max="8447" width="8.109375" style="2" customWidth="1"/>
    <col min="8448" max="8448" width="9.44140625" style="2" customWidth="1"/>
    <col min="8449" max="8452" width="7.6640625" style="2" customWidth="1"/>
    <col min="8453" max="8453" width="9.44140625" style="2" customWidth="1"/>
    <col min="8454" max="8454" width="7.6640625" style="2" customWidth="1"/>
    <col min="8455" max="8455" width="8.44140625" style="2" customWidth="1"/>
    <col min="8456" max="8456" width="15.6640625" style="2" customWidth="1"/>
    <col min="8457" max="8699" width="8.88671875" style="2"/>
    <col min="8700" max="8700" width="33.44140625" style="2" customWidth="1"/>
    <col min="8701" max="8701" width="7.6640625" style="2" customWidth="1"/>
    <col min="8702" max="8702" width="8" style="2" customWidth="1"/>
    <col min="8703" max="8703" width="8.109375" style="2" customWidth="1"/>
    <col min="8704" max="8704" width="9.44140625" style="2" customWidth="1"/>
    <col min="8705" max="8708" width="7.6640625" style="2" customWidth="1"/>
    <col min="8709" max="8709" width="9.44140625" style="2" customWidth="1"/>
    <col min="8710" max="8710" width="7.6640625" style="2" customWidth="1"/>
    <col min="8711" max="8711" width="8.44140625" style="2" customWidth="1"/>
    <col min="8712" max="8712" width="15.6640625" style="2" customWidth="1"/>
    <col min="8713" max="8955" width="8.88671875" style="2"/>
    <col min="8956" max="8956" width="33.44140625" style="2" customWidth="1"/>
    <col min="8957" max="8957" width="7.6640625" style="2" customWidth="1"/>
    <col min="8958" max="8958" width="8" style="2" customWidth="1"/>
    <col min="8959" max="8959" width="8.109375" style="2" customWidth="1"/>
    <col min="8960" max="8960" width="9.44140625" style="2" customWidth="1"/>
    <col min="8961" max="8964" width="7.6640625" style="2" customWidth="1"/>
    <col min="8965" max="8965" width="9.44140625" style="2" customWidth="1"/>
    <col min="8966" max="8966" width="7.6640625" style="2" customWidth="1"/>
    <col min="8967" max="8967" width="8.44140625" style="2" customWidth="1"/>
    <col min="8968" max="8968" width="15.6640625" style="2" customWidth="1"/>
    <col min="8969" max="9211" width="8.88671875" style="2"/>
    <col min="9212" max="9212" width="33.44140625" style="2" customWidth="1"/>
    <col min="9213" max="9213" width="7.6640625" style="2" customWidth="1"/>
    <col min="9214" max="9214" width="8" style="2" customWidth="1"/>
    <col min="9215" max="9215" width="8.109375" style="2" customWidth="1"/>
    <col min="9216" max="9216" width="9.44140625" style="2" customWidth="1"/>
    <col min="9217" max="9220" width="7.6640625" style="2" customWidth="1"/>
    <col min="9221" max="9221" width="9.44140625" style="2" customWidth="1"/>
    <col min="9222" max="9222" width="7.6640625" style="2" customWidth="1"/>
    <col min="9223" max="9223" width="8.44140625" style="2" customWidth="1"/>
    <col min="9224" max="9224" width="15.6640625" style="2" customWidth="1"/>
    <col min="9225" max="9467" width="8.88671875" style="2"/>
    <col min="9468" max="9468" width="33.44140625" style="2" customWidth="1"/>
    <col min="9469" max="9469" width="7.6640625" style="2" customWidth="1"/>
    <col min="9470" max="9470" width="8" style="2" customWidth="1"/>
    <col min="9471" max="9471" width="8.109375" style="2" customWidth="1"/>
    <col min="9472" max="9472" width="9.44140625" style="2" customWidth="1"/>
    <col min="9473" max="9476" width="7.6640625" style="2" customWidth="1"/>
    <col min="9477" max="9477" width="9.44140625" style="2" customWidth="1"/>
    <col min="9478" max="9478" width="7.6640625" style="2" customWidth="1"/>
    <col min="9479" max="9479" width="8.44140625" style="2" customWidth="1"/>
    <col min="9480" max="9480" width="15.6640625" style="2" customWidth="1"/>
    <col min="9481" max="9723" width="8.88671875" style="2"/>
    <col min="9724" max="9724" width="33.44140625" style="2" customWidth="1"/>
    <col min="9725" max="9725" width="7.6640625" style="2" customWidth="1"/>
    <col min="9726" max="9726" width="8" style="2" customWidth="1"/>
    <col min="9727" max="9727" width="8.109375" style="2" customWidth="1"/>
    <col min="9728" max="9728" width="9.44140625" style="2" customWidth="1"/>
    <col min="9729" max="9732" width="7.6640625" style="2" customWidth="1"/>
    <col min="9733" max="9733" width="9.44140625" style="2" customWidth="1"/>
    <col min="9734" max="9734" width="7.6640625" style="2" customWidth="1"/>
    <col min="9735" max="9735" width="8.44140625" style="2" customWidth="1"/>
    <col min="9736" max="9736" width="15.6640625" style="2" customWidth="1"/>
    <col min="9737" max="9979" width="8.88671875" style="2"/>
    <col min="9980" max="9980" width="33.44140625" style="2" customWidth="1"/>
    <col min="9981" max="9981" width="7.6640625" style="2" customWidth="1"/>
    <col min="9982" max="9982" width="8" style="2" customWidth="1"/>
    <col min="9983" max="9983" width="8.109375" style="2" customWidth="1"/>
    <col min="9984" max="9984" width="9.44140625" style="2" customWidth="1"/>
    <col min="9985" max="9988" width="7.6640625" style="2" customWidth="1"/>
    <col min="9989" max="9989" width="9.44140625" style="2" customWidth="1"/>
    <col min="9990" max="9990" width="7.6640625" style="2" customWidth="1"/>
    <col min="9991" max="9991" width="8.44140625" style="2" customWidth="1"/>
    <col min="9992" max="9992" width="15.6640625" style="2" customWidth="1"/>
    <col min="9993" max="10235" width="8.88671875" style="2"/>
    <col min="10236" max="10236" width="33.44140625" style="2" customWidth="1"/>
    <col min="10237" max="10237" width="7.6640625" style="2" customWidth="1"/>
    <col min="10238" max="10238" width="8" style="2" customWidth="1"/>
    <col min="10239" max="10239" width="8.109375" style="2" customWidth="1"/>
    <col min="10240" max="10240" width="9.44140625" style="2" customWidth="1"/>
    <col min="10241" max="10244" width="7.6640625" style="2" customWidth="1"/>
    <col min="10245" max="10245" width="9.44140625" style="2" customWidth="1"/>
    <col min="10246" max="10246" width="7.6640625" style="2" customWidth="1"/>
    <col min="10247" max="10247" width="8.44140625" style="2" customWidth="1"/>
    <col min="10248" max="10248" width="15.6640625" style="2" customWidth="1"/>
    <col min="10249" max="10491" width="8.88671875" style="2"/>
    <col min="10492" max="10492" width="33.44140625" style="2" customWidth="1"/>
    <col min="10493" max="10493" width="7.6640625" style="2" customWidth="1"/>
    <col min="10494" max="10494" width="8" style="2" customWidth="1"/>
    <col min="10495" max="10495" width="8.109375" style="2" customWidth="1"/>
    <col min="10496" max="10496" width="9.44140625" style="2" customWidth="1"/>
    <col min="10497" max="10500" width="7.6640625" style="2" customWidth="1"/>
    <col min="10501" max="10501" width="9.44140625" style="2" customWidth="1"/>
    <col min="10502" max="10502" width="7.6640625" style="2" customWidth="1"/>
    <col min="10503" max="10503" width="8.44140625" style="2" customWidth="1"/>
    <col min="10504" max="10504" width="15.6640625" style="2" customWidth="1"/>
    <col min="10505" max="10747" width="8.88671875" style="2"/>
    <col min="10748" max="10748" width="33.44140625" style="2" customWidth="1"/>
    <col min="10749" max="10749" width="7.6640625" style="2" customWidth="1"/>
    <col min="10750" max="10750" width="8" style="2" customWidth="1"/>
    <col min="10751" max="10751" width="8.109375" style="2" customWidth="1"/>
    <col min="10752" max="10752" width="9.44140625" style="2" customWidth="1"/>
    <col min="10753" max="10756" width="7.6640625" style="2" customWidth="1"/>
    <col min="10757" max="10757" width="9.44140625" style="2" customWidth="1"/>
    <col min="10758" max="10758" width="7.6640625" style="2" customWidth="1"/>
    <col min="10759" max="10759" width="8.44140625" style="2" customWidth="1"/>
    <col min="10760" max="10760" width="15.6640625" style="2" customWidth="1"/>
    <col min="10761" max="11003" width="8.88671875" style="2"/>
    <col min="11004" max="11004" width="33.44140625" style="2" customWidth="1"/>
    <col min="11005" max="11005" width="7.6640625" style="2" customWidth="1"/>
    <col min="11006" max="11006" width="8" style="2" customWidth="1"/>
    <col min="11007" max="11007" width="8.109375" style="2" customWidth="1"/>
    <col min="11008" max="11008" width="9.44140625" style="2" customWidth="1"/>
    <col min="11009" max="11012" width="7.6640625" style="2" customWidth="1"/>
    <col min="11013" max="11013" width="9.44140625" style="2" customWidth="1"/>
    <col min="11014" max="11014" width="7.6640625" style="2" customWidth="1"/>
    <col min="11015" max="11015" width="8.44140625" style="2" customWidth="1"/>
    <col min="11016" max="11016" width="15.6640625" style="2" customWidth="1"/>
    <col min="11017" max="11259" width="8.88671875" style="2"/>
    <col min="11260" max="11260" width="33.44140625" style="2" customWidth="1"/>
    <col min="11261" max="11261" width="7.6640625" style="2" customWidth="1"/>
    <col min="11262" max="11262" width="8" style="2" customWidth="1"/>
    <col min="11263" max="11263" width="8.109375" style="2" customWidth="1"/>
    <col min="11264" max="11264" width="9.44140625" style="2" customWidth="1"/>
    <col min="11265" max="11268" width="7.6640625" style="2" customWidth="1"/>
    <col min="11269" max="11269" width="9.44140625" style="2" customWidth="1"/>
    <col min="11270" max="11270" width="7.6640625" style="2" customWidth="1"/>
    <col min="11271" max="11271" width="8.44140625" style="2" customWidth="1"/>
    <col min="11272" max="11272" width="15.6640625" style="2" customWidth="1"/>
    <col min="11273" max="11515" width="8.88671875" style="2"/>
    <col min="11516" max="11516" width="33.44140625" style="2" customWidth="1"/>
    <col min="11517" max="11517" width="7.6640625" style="2" customWidth="1"/>
    <col min="11518" max="11518" width="8" style="2" customWidth="1"/>
    <col min="11519" max="11519" width="8.109375" style="2" customWidth="1"/>
    <col min="11520" max="11520" width="9.44140625" style="2" customWidth="1"/>
    <col min="11521" max="11524" width="7.6640625" style="2" customWidth="1"/>
    <col min="11525" max="11525" width="9.44140625" style="2" customWidth="1"/>
    <col min="11526" max="11526" width="7.6640625" style="2" customWidth="1"/>
    <col min="11527" max="11527" width="8.44140625" style="2" customWidth="1"/>
    <col min="11528" max="11528" width="15.6640625" style="2" customWidth="1"/>
    <col min="11529" max="11771" width="8.88671875" style="2"/>
    <col min="11772" max="11772" width="33.44140625" style="2" customWidth="1"/>
    <col min="11773" max="11773" width="7.6640625" style="2" customWidth="1"/>
    <col min="11774" max="11774" width="8" style="2" customWidth="1"/>
    <col min="11775" max="11775" width="8.109375" style="2" customWidth="1"/>
    <col min="11776" max="11776" width="9.44140625" style="2" customWidth="1"/>
    <col min="11777" max="11780" width="7.6640625" style="2" customWidth="1"/>
    <col min="11781" max="11781" width="9.44140625" style="2" customWidth="1"/>
    <col min="11782" max="11782" width="7.6640625" style="2" customWidth="1"/>
    <col min="11783" max="11783" width="8.44140625" style="2" customWidth="1"/>
    <col min="11784" max="11784" width="15.6640625" style="2" customWidth="1"/>
    <col min="11785" max="12027" width="8.88671875" style="2"/>
    <col min="12028" max="12028" width="33.44140625" style="2" customWidth="1"/>
    <col min="12029" max="12029" width="7.6640625" style="2" customWidth="1"/>
    <col min="12030" max="12030" width="8" style="2" customWidth="1"/>
    <col min="12031" max="12031" width="8.109375" style="2" customWidth="1"/>
    <col min="12032" max="12032" width="9.44140625" style="2" customWidth="1"/>
    <col min="12033" max="12036" width="7.6640625" style="2" customWidth="1"/>
    <col min="12037" max="12037" width="9.44140625" style="2" customWidth="1"/>
    <col min="12038" max="12038" width="7.6640625" style="2" customWidth="1"/>
    <col min="12039" max="12039" width="8.44140625" style="2" customWidth="1"/>
    <col min="12040" max="12040" width="15.6640625" style="2" customWidth="1"/>
    <col min="12041" max="12283" width="8.88671875" style="2"/>
    <col min="12284" max="12284" width="33.44140625" style="2" customWidth="1"/>
    <col min="12285" max="12285" width="7.6640625" style="2" customWidth="1"/>
    <col min="12286" max="12286" width="8" style="2" customWidth="1"/>
    <col min="12287" max="12287" width="8.109375" style="2" customWidth="1"/>
    <col min="12288" max="12288" width="9.44140625" style="2" customWidth="1"/>
    <col min="12289" max="12292" width="7.6640625" style="2" customWidth="1"/>
    <col min="12293" max="12293" width="9.44140625" style="2" customWidth="1"/>
    <col min="12294" max="12294" width="7.6640625" style="2" customWidth="1"/>
    <col min="12295" max="12295" width="8.44140625" style="2" customWidth="1"/>
    <col min="12296" max="12296" width="15.6640625" style="2" customWidth="1"/>
    <col min="12297" max="12539" width="8.88671875" style="2"/>
    <col min="12540" max="12540" width="33.44140625" style="2" customWidth="1"/>
    <col min="12541" max="12541" width="7.6640625" style="2" customWidth="1"/>
    <col min="12542" max="12542" width="8" style="2" customWidth="1"/>
    <col min="12543" max="12543" width="8.109375" style="2" customWidth="1"/>
    <col min="12544" max="12544" width="9.44140625" style="2" customWidth="1"/>
    <col min="12545" max="12548" width="7.6640625" style="2" customWidth="1"/>
    <col min="12549" max="12549" width="9.44140625" style="2" customWidth="1"/>
    <col min="12550" max="12550" width="7.6640625" style="2" customWidth="1"/>
    <col min="12551" max="12551" width="8.44140625" style="2" customWidth="1"/>
    <col min="12552" max="12552" width="15.6640625" style="2" customWidth="1"/>
    <col min="12553" max="12795" width="8.88671875" style="2"/>
    <col min="12796" max="12796" width="33.44140625" style="2" customWidth="1"/>
    <col min="12797" max="12797" width="7.6640625" style="2" customWidth="1"/>
    <col min="12798" max="12798" width="8" style="2" customWidth="1"/>
    <col min="12799" max="12799" width="8.109375" style="2" customWidth="1"/>
    <col min="12800" max="12800" width="9.44140625" style="2" customWidth="1"/>
    <col min="12801" max="12804" width="7.6640625" style="2" customWidth="1"/>
    <col min="12805" max="12805" width="9.44140625" style="2" customWidth="1"/>
    <col min="12806" max="12806" width="7.6640625" style="2" customWidth="1"/>
    <col min="12807" max="12807" width="8.44140625" style="2" customWidth="1"/>
    <col min="12808" max="12808" width="15.6640625" style="2" customWidth="1"/>
    <col min="12809" max="13051" width="8.88671875" style="2"/>
    <col min="13052" max="13052" width="33.44140625" style="2" customWidth="1"/>
    <col min="13053" max="13053" width="7.6640625" style="2" customWidth="1"/>
    <col min="13054" max="13054" width="8" style="2" customWidth="1"/>
    <col min="13055" max="13055" width="8.109375" style="2" customWidth="1"/>
    <col min="13056" max="13056" width="9.44140625" style="2" customWidth="1"/>
    <col min="13057" max="13060" width="7.6640625" style="2" customWidth="1"/>
    <col min="13061" max="13061" width="9.44140625" style="2" customWidth="1"/>
    <col min="13062" max="13062" width="7.6640625" style="2" customWidth="1"/>
    <col min="13063" max="13063" width="8.44140625" style="2" customWidth="1"/>
    <col min="13064" max="13064" width="15.6640625" style="2" customWidth="1"/>
    <col min="13065" max="13307" width="8.88671875" style="2"/>
    <col min="13308" max="13308" width="33.44140625" style="2" customWidth="1"/>
    <col min="13309" max="13309" width="7.6640625" style="2" customWidth="1"/>
    <col min="13310" max="13310" width="8" style="2" customWidth="1"/>
    <col min="13311" max="13311" width="8.109375" style="2" customWidth="1"/>
    <col min="13312" max="13312" width="9.44140625" style="2" customWidth="1"/>
    <col min="13313" max="13316" width="7.6640625" style="2" customWidth="1"/>
    <col min="13317" max="13317" width="9.44140625" style="2" customWidth="1"/>
    <col min="13318" max="13318" width="7.6640625" style="2" customWidth="1"/>
    <col min="13319" max="13319" width="8.44140625" style="2" customWidth="1"/>
    <col min="13320" max="13320" width="15.6640625" style="2" customWidth="1"/>
    <col min="13321" max="13563" width="8.88671875" style="2"/>
    <col min="13564" max="13564" width="33.44140625" style="2" customWidth="1"/>
    <col min="13565" max="13565" width="7.6640625" style="2" customWidth="1"/>
    <col min="13566" max="13566" width="8" style="2" customWidth="1"/>
    <col min="13567" max="13567" width="8.109375" style="2" customWidth="1"/>
    <col min="13568" max="13568" width="9.44140625" style="2" customWidth="1"/>
    <col min="13569" max="13572" width="7.6640625" style="2" customWidth="1"/>
    <col min="13573" max="13573" width="9.44140625" style="2" customWidth="1"/>
    <col min="13574" max="13574" width="7.6640625" style="2" customWidth="1"/>
    <col min="13575" max="13575" width="8.44140625" style="2" customWidth="1"/>
    <col min="13576" max="13576" width="15.6640625" style="2" customWidth="1"/>
    <col min="13577" max="13819" width="8.88671875" style="2"/>
    <col min="13820" max="13820" width="33.44140625" style="2" customWidth="1"/>
    <col min="13821" max="13821" width="7.6640625" style="2" customWidth="1"/>
    <col min="13822" max="13822" width="8" style="2" customWidth="1"/>
    <col min="13823" max="13823" width="8.109375" style="2" customWidth="1"/>
    <col min="13824" max="13824" width="9.44140625" style="2" customWidth="1"/>
    <col min="13825" max="13828" width="7.6640625" style="2" customWidth="1"/>
    <col min="13829" max="13829" width="9.44140625" style="2" customWidth="1"/>
    <col min="13830" max="13830" width="7.6640625" style="2" customWidth="1"/>
    <col min="13831" max="13831" width="8.44140625" style="2" customWidth="1"/>
    <col min="13832" max="13832" width="15.6640625" style="2" customWidth="1"/>
    <col min="13833" max="14075" width="8.88671875" style="2"/>
    <col min="14076" max="14076" width="33.44140625" style="2" customWidth="1"/>
    <col min="14077" max="14077" width="7.6640625" style="2" customWidth="1"/>
    <col min="14078" max="14078" width="8" style="2" customWidth="1"/>
    <col min="14079" max="14079" width="8.109375" style="2" customWidth="1"/>
    <col min="14080" max="14080" width="9.44140625" style="2" customWidth="1"/>
    <col min="14081" max="14084" width="7.6640625" style="2" customWidth="1"/>
    <col min="14085" max="14085" width="9.44140625" style="2" customWidth="1"/>
    <col min="14086" max="14086" width="7.6640625" style="2" customWidth="1"/>
    <col min="14087" max="14087" width="8.44140625" style="2" customWidth="1"/>
    <col min="14088" max="14088" width="15.6640625" style="2" customWidth="1"/>
    <col min="14089" max="14331" width="8.88671875" style="2"/>
    <col min="14332" max="14332" width="33.44140625" style="2" customWidth="1"/>
    <col min="14333" max="14333" width="7.6640625" style="2" customWidth="1"/>
    <col min="14334" max="14334" width="8" style="2" customWidth="1"/>
    <col min="14335" max="14335" width="8.109375" style="2" customWidth="1"/>
    <col min="14336" max="14336" width="9.44140625" style="2" customWidth="1"/>
    <col min="14337" max="14340" width="7.6640625" style="2" customWidth="1"/>
    <col min="14341" max="14341" width="9.44140625" style="2" customWidth="1"/>
    <col min="14342" max="14342" width="7.6640625" style="2" customWidth="1"/>
    <col min="14343" max="14343" width="8.44140625" style="2" customWidth="1"/>
    <col min="14344" max="14344" width="15.6640625" style="2" customWidth="1"/>
    <col min="14345" max="14587" width="8.88671875" style="2"/>
    <col min="14588" max="14588" width="33.44140625" style="2" customWidth="1"/>
    <col min="14589" max="14589" width="7.6640625" style="2" customWidth="1"/>
    <col min="14590" max="14590" width="8" style="2" customWidth="1"/>
    <col min="14591" max="14591" width="8.109375" style="2" customWidth="1"/>
    <col min="14592" max="14592" width="9.44140625" style="2" customWidth="1"/>
    <col min="14593" max="14596" width="7.6640625" style="2" customWidth="1"/>
    <col min="14597" max="14597" width="9.44140625" style="2" customWidth="1"/>
    <col min="14598" max="14598" width="7.6640625" style="2" customWidth="1"/>
    <col min="14599" max="14599" width="8.44140625" style="2" customWidth="1"/>
    <col min="14600" max="14600" width="15.6640625" style="2" customWidth="1"/>
    <col min="14601" max="14843" width="8.88671875" style="2"/>
    <col min="14844" max="14844" width="33.44140625" style="2" customWidth="1"/>
    <col min="14845" max="14845" width="7.6640625" style="2" customWidth="1"/>
    <col min="14846" max="14846" width="8" style="2" customWidth="1"/>
    <col min="14847" max="14847" width="8.109375" style="2" customWidth="1"/>
    <col min="14848" max="14848" width="9.44140625" style="2" customWidth="1"/>
    <col min="14849" max="14852" width="7.6640625" style="2" customWidth="1"/>
    <col min="14853" max="14853" width="9.44140625" style="2" customWidth="1"/>
    <col min="14854" max="14854" width="7.6640625" style="2" customWidth="1"/>
    <col min="14855" max="14855" width="8.44140625" style="2" customWidth="1"/>
    <col min="14856" max="14856" width="15.6640625" style="2" customWidth="1"/>
    <col min="14857" max="15099" width="8.88671875" style="2"/>
    <col min="15100" max="15100" width="33.44140625" style="2" customWidth="1"/>
    <col min="15101" max="15101" width="7.6640625" style="2" customWidth="1"/>
    <col min="15102" max="15102" width="8" style="2" customWidth="1"/>
    <col min="15103" max="15103" width="8.109375" style="2" customWidth="1"/>
    <col min="15104" max="15104" width="9.44140625" style="2" customWidth="1"/>
    <col min="15105" max="15108" width="7.6640625" style="2" customWidth="1"/>
    <col min="15109" max="15109" width="9.44140625" style="2" customWidth="1"/>
    <col min="15110" max="15110" width="7.6640625" style="2" customWidth="1"/>
    <col min="15111" max="15111" width="8.44140625" style="2" customWidth="1"/>
    <col min="15112" max="15112" width="15.6640625" style="2" customWidth="1"/>
    <col min="15113" max="15355" width="8.88671875" style="2"/>
    <col min="15356" max="15356" width="33.44140625" style="2" customWidth="1"/>
    <col min="15357" max="15357" width="7.6640625" style="2" customWidth="1"/>
    <col min="15358" max="15358" width="8" style="2" customWidth="1"/>
    <col min="15359" max="15359" width="8.109375" style="2" customWidth="1"/>
    <col min="15360" max="15360" width="9.44140625" style="2" customWidth="1"/>
    <col min="15361" max="15364" width="7.6640625" style="2" customWidth="1"/>
    <col min="15365" max="15365" width="9.44140625" style="2" customWidth="1"/>
    <col min="15366" max="15366" width="7.6640625" style="2" customWidth="1"/>
    <col min="15367" max="15367" width="8.44140625" style="2" customWidth="1"/>
    <col min="15368" max="15368" width="15.6640625" style="2" customWidth="1"/>
    <col min="15369" max="15611" width="8.88671875" style="2"/>
    <col min="15612" max="15612" width="33.44140625" style="2" customWidth="1"/>
    <col min="15613" max="15613" width="7.6640625" style="2" customWidth="1"/>
    <col min="15614" max="15614" width="8" style="2" customWidth="1"/>
    <col min="15615" max="15615" width="8.109375" style="2" customWidth="1"/>
    <col min="15616" max="15616" width="9.44140625" style="2" customWidth="1"/>
    <col min="15617" max="15620" width="7.6640625" style="2" customWidth="1"/>
    <col min="15621" max="15621" width="9.44140625" style="2" customWidth="1"/>
    <col min="15622" max="15622" width="7.6640625" style="2" customWidth="1"/>
    <col min="15623" max="15623" width="8.44140625" style="2" customWidth="1"/>
    <col min="15624" max="15624" width="15.6640625" style="2" customWidth="1"/>
    <col min="15625" max="15867" width="8.88671875" style="2"/>
    <col min="15868" max="15868" width="33.44140625" style="2" customWidth="1"/>
    <col min="15869" max="15869" width="7.6640625" style="2" customWidth="1"/>
    <col min="15870" max="15870" width="8" style="2" customWidth="1"/>
    <col min="15871" max="15871" width="8.109375" style="2" customWidth="1"/>
    <col min="15872" max="15872" width="9.44140625" style="2" customWidth="1"/>
    <col min="15873" max="15876" width="7.6640625" style="2" customWidth="1"/>
    <col min="15877" max="15877" width="9.44140625" style="2" customWidth="1"/>
    <col min="15878" max="15878" width="7.6640625" style="2" customWidth="1"/>
    <col min="15879" max="15879" width="8.44140625" style="2" customWidth="1"/>
    <col min="15880" max="15880" width="15.6640625" style="2" customWidth="1"/>
    <col min="15881" max="16123" width="8.88671875" style="2"/>
    <col min="16124" max="16124" width="33.44140625" style="2" customWidth="1"/>
    <col min="16125" max="16125" width="7.6640625" style="2" customWidth="1"/>
    <col min="16126" max="16126" width="8" style="2" customWidth="1"/>
    <col min="16127" max="16127" width="8.109375" style="2" customWidth="1"/>
    <col min="16128" max="16128" width="9.44140625" style="2" customWidth="1"/>
    <col min="16129" max="16132" width="7.6640625" style="2" customWidth="1"/>
    <col min="16133" max="16133" width="9.44140625" style="2" customWidth="1"/>
    <col min="16134" max="16134" width="7.6640625" style="2" customWidth="1"/>
    <col min="16135" max="16135" width="8.44140625" style="2" customWidth="1"/>
    <col min="16136" max="16136" width="15.6640625" style="2" customWidth="1"/>
    <col min="16137" max="16384" width="8.88671875" style="2"/>
  </cols>
  <sheetData>
    <row r="1" spans="1:251" x14ac:dyDescent="0.2">
      <c r="A1" s="46" t="s">
        <v>0</v>
      </c>
      <c r="B1" s="47"/>
      <c r="C1" s="47"/>
      <c r="D1" s="47"/>
      <c r="E1" s="47"/>
      <c r="F1" s="47"/>
      <c r="G1" s="47"/>
      <c r="H1" s="48"/>
    </row>
    <row r="2" spans="1:251" x14ac:dyDescent="0.2">
      <c r="A2" s="49" t="s">
        <v>1</v>
      </c>
      <c r="B2" s="50"/>
      <c r="C2" s="50"/>
      <c r="D2" s="50"/>
      <c r="E2" s="50"/>
      <c r="F2" s="50"/>
      <c r="G2" s="50"/>
      <c r="H2" s="51"/>
    </row>
    <row r="3" spans="1:251" x14ac:dyDescent="0.2">
      <c r="A3" s="43" t="s">
        <v>2</v>
      </c>
      <c r="B3" s="49" t="s">
        <v>3</v>
      </c>
      <c r="C3" s="50"/>
      <c r="D3" s="50"/>
      <c r="E3" s="50"/>
      <c r="F3" s="51"/>
      <c r="G3" s="43" t="s">
        <v>4</v>
      </c>
      <c r="H3" s="43" t="s">
        <v>5</v>
      </c>
    </row>
    <row r="4" spans="1:251" x14ac:dyDescent="0.2">
      <c r="A4" s="172"/>
      <c r="B4" s="100" t="s">
        <v>6</v>
      </c>
      <c r="C4" s="121" t="s">
        <v>7</v>
      </c>
      <c r="D4" s="121" t="s">
        <v>8</v>
      </c>
      <c r="E4" s="121" t="s">
        <v>9</v>
      </c>
      <c r="F4" s="121" t="s">
        <v>10</v>
      </c>
      <c r="G4" s="172"/>
      <c r="H4" s="172"/>
    </row>
    <row r="5" spans="1:251" x14ac:dyDescent="0.2">
      <c r="A5" s="1" t="s">
        <v>239</v>
      </c>
      <c r="B5" s="1"/>
      <c r="C5" s="1"/>
      <c r="D5" s="1"/>
      <c r="E5" s="1"/>
      <c r="F5" s="1"/>
      <c r="G5" s="1"/>
      <c r="H5" s="1"/>
    </row>
    <row r="6" spans="1:251" s="12" customFormat="1" x14ac:dyDescent="0.2">
      <c r="A6" s="11" t="s">
        <v>30</v>
      </c>
      <c r="B6" s="10">
        <v>90</v>
      </c>
      <c r="C6" s="8">
        <v>10.6</v>
      </c>
      <c r="D6" s="8">
        <v>12.6</v>
      </c>
      <c r="E6" s="8">
        <v>9.06</v>
      </c>
      <c r="F6" s="8">
        <v>207.09</v>
      </c>
      <c r="G6" s="82" t="s">
        <v>31</v>
      </c>
      <c r="H6" s="6" t="s">
        <v>32</v>
      </c>
    </row>
    <row r="7" spans="1:251" x14ac:dyDescent="0.2">
      <c r="A7" s="11" t="s">
        <v>36</v>
      </c>
      <c r="B7" s="10">
        <v>150</v>
      </c>
      <c r="C7" s="42">
        <v>3.06</v>
      </c>
      <c r="D7" s="42">
        <v>4.8</v>
      </c>
      <c r="E7" s="42">
        <v>20.440000000000001</v>
      </c>
      <c r="F7" s="42">
        <v>137.25</v>
      </c>
      <c r="G7" s="26" t="s">
        <v>37</v>
      </c>
      <c r="H7" s="11" t="s">
        <v>38</v>
      </c>
    </row>
    <row r="8" spans="1:251" x14ac:dyDescent="0.2">
      <c r="A8" s="11" t="s">
        <v>21</v>
      </c>
      <c r="B8" s="42">
        <v>215</v>
      </c>
      <c r="C8" s="42">
        <v>7.0000000000000007E-2</v>
      </c>
      <c r="D8" s="42">
        <v>0.02</v>
      </c>
      <c r="E8" s="42">
        <v>15</v>
      </c>
      <c r="F8" s="42">
        <v>60</v>
      </c>
      <c r="G8" s="69" t="s">
        <v>22</v>
      </c>
      <c r="H8" s="70" t="s">
        <v>23</v>
      </c>
    </row>
    <row r="9" spans="1:251" x14ac:dyDescent="0.2">
      <c r="A9" s="137" t="s">
        <v>45</v>
      </c>
      <c r="B9" s="7">
        <v>20</v>
      </c>
      <c r="C9" s="124">
        <v>1.3</v>
      </c>
      <c r="D9" s="124">
        <v>0.2</v>
      </c>
      <c r="E9" s="124">
        <v>8.6</v>
      </c>
      <c r="F9" s="124">
        <v>43</v>
      </c>
      <c r="G9" s="41">
        <v>11</v>
      </c>
      <c r="H9" s="11" t="s">
        <v>47</v>
      </c>
    </row>
    <row r="10" spans="1:251" x14ac:dyDescent="0.2">
      <c r="A10" s="16" t="s">
        <v>25</v>
      </c>
      <c r="B10" s="4">
        <f t="shared" ref="B10:F10" si="0">SUM(B6:B9)</f>
        <v>475</v>
      </c>
      <c r="C10" s="126">
        <f t="shared" si="0"/>
        <v>15.030000000000001</v>
      </c>
      <c r="D10" s="126">
        <f t="shared" si="0"/>
        <v>17.619999999999997</v>
      </c>
      <c r="E10" s="126">
        <f t="shared" si="0"/>
        <v>53.1</v>
      </c>
      <c r="F10" s="126">
        <f t="shared" si="0"/>
        <v>447.34000000000003</v>
      </c>
      <c r="G10" s="4"/>
      <c r="H10" s="6"/>
    </row>
    <row r="11" spans="1:251" x14ac:dyDescent="0.2">
      <c r="A11" s="46" t="s">
        <v>240</v>
      </c>
      <c r="B11" s="47"/>
      <c r="C11" s="103"/>
      <c r="D11" s="103"/>
      <c r="E11" s="103"/>
      <c r="F11" s="103"/>
      <c r="G11" s="47"/>
      <c r="H11" s="48"/>
    </row>
    <row r="12" spans="1:251" s="18" customFormat="1" x14ac:dyDescent="0.2">
      <c r="A12" s="137" t="s">
        <v>180</v>
      </c>
      <c r="B12" s="133">
        <v>100</v>
      </c>
      <c r="C12" s="122">
        <v>8.5</v>
      </c>
      <c r="D12" s="122">
        <v>7.98</v>
      </c>
      <c r="E12" s="122">
        <v>38.880000000000003</v>
      </c>
      <c r="F12" s="122">
        <v>244.8</v>
      </c>
      <c r="G12" s="138" t="s">
        <v>181</v>
      </c>
      <c r="H12" s="123" t="s">
        <v>182</v>
      </c>
    </row>
    <row r="13" spans="1:251" x14ac:dyDescent="0.2">
      <c r="A13" s="6" t="s">
        <v>54</v>
      </c>
      <c r="B13" s="38">
        <v>100</v>
      </c>
      <c r="C13" s="7">
        <v>0.4</v>
      </c>
      <c r="D13" s="7">
        <v>0.4</v>
      </c>
      <c r="E13" s="7">
        <f>19.6/2</f>
        <v>9.8000000000000007</v>
      </c>
      <c r="F13" s="7">
        <f>94/2</f>
        <v>47</v>
      </c>
      <c r="G13" s="66" t="s">
        <v>55</v>
      </c>
      <c r="H13" s="6" t="s">
        <v>56</v>
      </c>
    </row>
    <row r="14" spans="1:251" x14ac:dyDescent="0.2">
      <c r="A14" s="160" t="s">
        <v>175</v>
      </c>
      <c r="B14" s="161">
        <v>200</v>
      </c>
      <c r="C14" s="173">
        <v>0.6</v>
      </c>
      <c r="D14" s="173">
        <v>0.4</v>
      </c>
      <c r="E14" s="173">
        <v>32.6</v>
      </c>
      <c r="F14" s="173">
        <v>136.4</v>
      </c>
      <c r="G14" s="162" t="s">
        <v>176</v>
      </c>
      <c r="H14" s="163" t="s">
        <v>177</v>
      </c>
    </row>
    <row r="15" spans="1:251" x14ac:dyDescent="0.2">
      <c r="A15" s="127" t="s">
        <v>25</v>
      </c>
      <c r="B15" s="128">
        <f>SUM(B12:B14)</f>
        <v>400</v>
      </c>
      <c r="C15" s="128">
        <f t="shared" ref="C15:F15" si="1">SUM(C12:C14)</f>
        <v>9.5</v>
      </c>
      <c r="D15" s="128">
        <f t="shared" si="1"/>
        <v>8.7800000000000011</v>
      </c>
      <c r="E15" s="128">
        <f t="shared" si="1"/>
        <v>81.28</v>
      </c>
      <c r="F15" s="128">
        <f t="shared" si="1"/>
        <v>428.20000000000005</v>
      </c>
      <c r="G15" s="129"/>
      <c r="H15" s="130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</row>
    <row r="16" spans="1:251" x14ac:dyDescent="0.2">
      <c r="A16" s="79" t="s">
        <v>50</v>
      </c>
      <c r="B16" s="50"/>
      <c r="C16" s="50"/>
      <c r="D16" s="50"/>
      <c r="E16" s="50"/>
      <c r="F16" s="50"/>
      <c r="G16" s="75"/>
      <c r="H16" s="80"/>
    </row>
    <row r="17" spans="1:251" ht="10.199999999999999" customHeight="1" x14ac:dyDescent="0.2">
      <c r="A17" s="43" t="s">
        <v>2</v>
      </c>
      <c r="B17" s="49" t="s">
        <v>3</v>
      </c>
      <c r="C17" s="50"/>
      <c r="D17" s="50"/>
      <c r="E17" s="50"/>
      <c r="F17" s="51"/>
      <c r="G17" s="43" t="s">
        <v>4</v>
      </c>
      <c r="H17" s="43" t="s">
        <v>5</v>
      </c>
    </row>
    <row r="18" spans="1:251" x14ac:dyDescent="0.2">
      <c r="A18" s="55"/>
      <c r="B18" s="100" t="s">
        <v>6</v>
      </c>
      <c r="C18" s="121" t="s">
        <v>7</v>
      </c>
      <c r="D18" s="121" t="s">
        <v>8</v>
      </c>
      <c r="E18" s="121" t="s">
        <v>9</v>
      </c>
      <c r="F18" s="121" t="s">
        <v>10</v>
      </c>
      <c r="G18" s="55"/>
      <c r="H18" s="55"/>
      <c r="M18" s="2" t="s">
        <v>212</v>
      </c>
    </row>
    <row r="19" spans="1:251" x14ac:dyDescent="0.2">
      <c r="A19" s="1" t="s">
        <v>239</v>
      </c>
      <c r="B19" s="1"/>
      <c r="C19" s="1"/>
      <c r="D19" s="1"/>
      <c r="E19" s="1"/>
      <c r="F19" s="1"/>
      <c r="G19" s="1"/>
      <c r="H19" s="1"/>
    </row>
    <row r="20" spans="1:251" x14ac:dyDescent="0.2">
      <c r="A20" s="6" t="s">
        <v>93</v>
      </c>
      <c r="B20" s="102">
        <v>220</v>
      </c>
      <c r="C20" s="140">
        <v>14.88</v>
      </c>
      <c r="D20" s="140">
        <v>17.510000000000002</v>
      </c>
      <c r="E20" s="140">
        <v>37.520000000000003</v>
      </c>
      <c r="F20" s="140">
        <v>367.84</v>
      </c>
      <c r="G20" s="35" t="s">
        <v>192</v>
      </c>
      <c r="H20" s="6" t="s">
        <v>95</v>
      </c>
    </row>
    <row r="21" spans="1:251" x14ac:dyDescent="0.2">
      <c r="A21" s="174" t="s">
        <v>57</v>
      </c>
      <c r="B21" s="115">
        <v>222</v>
      </c>
      <c r="C21" s="175">
        <v>0.13</v>
      </c>
      <c r="D21" s="175">
        <v>0.02</v>
      </c>
      <c r="E21" s="176">
        <v>15.2</v>
      </c>
      <c r="F21" s="175">
        <v>62</v>
      </c>
      <c r="G21" s="116" t="s">
        <v>58</v>
      </c>
      <c r="H21" s="137" t="s">
        <v>59</v>
      </c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</row>
    <row r="22" spans="1:251" x14ac:dyDescent="0.2">
      <c r="A22" s="137" t="s">
        <v>45</v>
      </c>
      <c r="B22" s="7">
        <v>20</v>
      </c>
      <c r="C22" s="124">
        <v>1.3</v>
      </c>
      <c r="D22" s="124">
        <v>0.2</v>
      </c>
      <c r="E22" s="124">
        <v>8.6</v>
      </c>
      <c r="F22" s="124">
        <v>43</v>
      </c>
      <c r="G22" s="41">
        <v>11</v>
      </c>
      <c r="H22" s="11" t="s">
        <v>47</v>
      </c>
    </row>
    <row r="23" spans="1:251" x14ac:dyDescent="0.2">
      <c r="A23" s="16" t="s">
        <v>25</v>
      </c>
      <c r="B23" s="4">
        <f t="shared" ref="B23:F23" si="2">SUM(B20:B22)</f>
        <v>462</v>
      </c>
      <c r="C23" s="31">
        <f t="shared" si="2"/>
        <v>16.310000000000002</v>
      </c>
      <c r="D23" s="31">
        <f t="shared" si="2"/>
        <v>17.73</v>
      </c>
      <c r="E23" s="31">
        <f t="shared" si="2"/>
        <v>61.32</v>
      </c>
      <c r="F23" s="31">
        <f t="shared" si="2"/>
        <v>472.84</v>
      </c>
      <c r="G23" s="4"/>
      <c r="H23" s="6"/>
    </row>
    <row r="24" spans="1:251" x14ac:dyDescent="0.2">
      <c r="A24" s="46" t="s">
        <v>240</v>
      </c>
      <c r="B24" s="47"/>
      <c r="C24" s="103"/>
      <c r="D24" s="103"/>
      <c r="E24" s="103"/>
      <c r="F24" s="103"/>
      <c r="G24" s="47"/>
      <c r="H24" s="48"/>
    </row>
    <row r="25" spans="1:251" x14ac:dyDescent="0.2">
      <c r="A25" s="132" t="s">
        <v>185</v>
      </c>
      <c r="B25" s="135">
        <v>80</v>
      </c>
      <c r="C25" s="115">
        <v>9.5399999999999991</v>
      </c>
      <c r="D25" s="115">
        <v>11.9</v>
      </c>
      <c r="E25" s="115">
        <v>40.9</v>
      </c>
      <c r="F25" s="115">
        <v>300.8</v>
      </c>
      <c r="G25" s="177" t="s">
        <v>186</v>
      </c>
      <c r="H25" s="117" t="s">
        <v>187</v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</row>
    <row r="26" spans="1:251" x14ac:dyDescent="0.2">
      <c r="A26" s="6" t="s">
        <v>54</v>
      </c>
      <c r="B26" s="38">
        <v>100</v>
      </c>
      <c r="C26" s="7">
        <v>0.4</v>
      </c>
      <c r="D26" s="7">
        <v>0.4</v>
      </c>
      <c r="E26" s="7">
        <f>19.6/2</f>
        <v>9.8000000000000007</v>
      </c>
      <c r="F26" s="7">
        <f>94/2</f>
        <v>47</v>
      </c>
      <c r="G26" s="66" t="s">
        <v>55</v>
      </c>
      <c r="H26" s="6" t="s">
        <v>56</v>
      </c>
    </row>
    <row r="27" spans="1:251" x14ac:dyDescent="0.2">
      <c r="A27" s="160" t="s">
        <v>175</v>
      </c>
      <c r="B27" s="161">
        <v>200</v>
      </c>
      <c r="C27" s="173">
        <v>0.6</v>
      </c>
      <c r="D27" s="173">
        <v>0.4</v>
      </c>
      <c r="E27" s="173">
        <v>32.6</v>
      </c>
      <c r="F27" s="173">
        <v>136.4</v>
      </c>
      <c r="G27" s="162" t="s">
        <v>176</v>
      </c>
      <c r="H27" s="163" t="s">
        <v>177</v>
      </c>
    </row>
    <row r="28" spans="1:251" x14ac:dyDescent="0.2">
      <c r="A28" s="127" t="s">
        <v>25</v>
      </c>
      <c r="B28" s="128">
        <f>SUM(B25:B27)</f>
        <v>380</v>
      </c>
      <c r="C28" s="128">
        <f t="shared" ref="C28:F28" si="3">SUM(C25:C27)</f>
        <v>10.54</v>
      </c>
      <c r="D28" s="128">
        <f t="shared" si="3"/>
        <v>12.700000000000001</v>
      </c>
      <c r="E28" s="128">
        <f t="shared" si="3"/>
        <v>83.300000000000011</v>
      </c>
      <c r="F28" s="128">
        <f t="shared" si="3"/>
        <v>484.20000000000005</v>
      </c>
      <c r="G28" s="129"/>
      <c r="H28" s="130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1"/>
      <c r="DM28" s="131"/>
      <c r="DN28" s="131"/>
      <c r="DO28" s="131"/>
      <c r="DP28" s="131"/>
      <c r="DQ28" s="131"/>
      <c r="DR28" s="131"/>
      <c r="DS28" s="131"/>
      <c r="DT28" s="131"/>
      <c r="DU28" s="131"/>
      <c r="DV28" s="131"/>
      <c r="DW28" s="131"/>
      <c r="DX28" s="131"/>
      <c r="DY28" s="131"/>
      <c r="DZ28" s="131"/>
      <c r="EA28" s="131"/>
      <c r="EB28" s="131"/>
      <c r="EC28" s="131"/>
      <c r="ED28" s="131"/>
      <c r="EE28" s="131"/>
      <c r="EF28" s="131"/>
      <c r="EG28" s="131"/>
      <c r="EH28" s="131"/>
      <c r="EI28" s="131"/>
      <c r="EJ28" s="131"/>
      <c r="EK28" s="131"/>
      <c r="EL28" s="131"/>
      <c r="EM28" s="131"/>
      <c r="EN28" s="131"/>
      <c r="EO28" s="131"/>
      <c r="EP28" s="131"/>
      <c r="EQ28" s="131"/>
      <c r="ER28" s="131"/>
      <c r="ES28" s="131"/>
      <c r="ET28" s="131"/>
      <c r="EU28" s="131"/>
      <c r="EV28" s="131"/>
      <c r="EW28" s="131"/>
      <c r="EX28" s="131"/>
      <c r="EY28" s="131"/>
      <c r="EZ28" s="131"/>
      <c r="FA28" s="131"/>
      <c r="FB28" s="131"/>
      <c r="FC28" s="131"/>
      <c r="FD28" s="131"/>
      <c r="FE28" s="131"/>
      <c r="FF28" s="131"/>
      <c r="FG28" s="131"/>
      <c r="FH28" s="131"/>
      <c r="FI28" s="131"/>
      <c r="FJ28" s="131"/>
      <c r="FK28" s="131"/>
      <c r="FL28" s="131"/>
      <c r="FM28" s="131"/>
      <c r="FN28" s="131"/>
      <c r="FO28" s="131"/>
      <c r="FP28" s="131"/>
      <c r="FQ28" s="131"/>
      <c r="FR28" s="131"/>
      <c r="FS28" s="131"/>
      <c r="FT28" s="131"/>
      <c r="FU28" s="131"/>
      <c r="FV28" s="131"/>
      <c r="FW28" s="131"/>
      <c r="FX28" s="131"/>
      <c r="FY28" s="131"/>
      <c r="FZ28" s="131"/>
      <c r="GA28" s="131"/>
      <c r="GB28" s="131"/>
      <c r="GC28" s="131"/>
      <c r="GD28" s="131"/>
      <c r="GE28" s="131"/>
      <c r="GF28" s="131"/>
      <c r="GG28" s="131"/>
      <c r="GH28" s="131"/>
      <c r="GI28" s="131"/>
      <c r="GJ28" s="131"/>
      <c r="GK28" s="131"/>
      <c r="GL28" s="131"/>
      <c r="GM28" s="131"/>
      <c r="GN28" s="131"/>
      <c r="GO28" s="131"/>
      <c r="GP28" s="131"/>
      <c r="GQ28" s="131"/>
      <c r="GR28" s="131"/>
      <c r="GS28" s="131"/>
      <c r="GT28" s="131"/>
      <c r="GU28" s="131"/>
      <c r="GV28" s="131"/>
      <c r="GW28" s="131"/>
      <c r="GX28" s="131"/>
      <c r="GY28" s="131"/>
      <c r="GZ28" s="131"/>
      <c r="HA28" s="131"/>
      <c r="HB28" s="131"/>
      <c r="HC28" s="131"/>
      <c r="HD28" s="131"/>
      <c r="HE28" s="131"/>
      <c r="HF28" s="131"/>
      <c r="HG28" s="131"/>
      <c r="HH28" s="131"/>
      <c r="HI28" s="131"/>
      <c r="HJ28" s="131"/>
      <c r="HK28" s="131"/>
      <c r="HL28" s="131"/>
      <c r="HM28" s="131"/>
      <c r="HN28" s="131"/>
      <c r="HO28" s="131"/>
      <c r="HP28" s="131"/>
      <c r="HQ28" s="131"/>
      <c r="HR28" s="131"/>
      <c r="HS28" s="131"/>
      <c r="HT28" s="131"/>
      <c r="HU28" s="131"/>
      <c r="HV28" s="131"/>
      <c r="HW28" s="131"/>
      <c r="HX28" s="131"/>
      <c r="HY28" s="131"/>
      <c r="HZ28" s="131"/>
      <c r="IA28" s="131"/>
      <c r="IB28" s="131"/>
      <c r="IC28" s="131"/>
      <c r="ID28" s="131"/>
      <c r="IE28" s="131"/>
      <c r="IF28" s="131"/>
      <c r="IG28" s="131"/>
      <c r="IH28" s="131"/>
      <c r="II28" s="131"/>
      <c r="IJ28" s="131"/>
      <c r="IK28" s="131"/>
      <c r="IL28" s="131"/>
      <c r="IM28" s="131"/>
      <c r="IN28" s="131"/>
      <c r="IO28" s="131"/>
      <c r="IP28" s="131"/>
      <c r="IQ28" s="131"/>
    </row>
    <row r="29" spans="1:251" x14ac:dyDescent="0.2">
      <c r="A29" s="49" t="s">
        <v>72</v>
      </c>
      <c r="B29" s="50"/>
      <c r="C29" s="50"/>
      <c r="D29" s="50"/>
      <c r="E29" s="50"/>
      <c r="F29" s="50"/>
      <c r="G29" s="50"/>
      <c r="H29" s="51"/>
    </row>
    <row r="30" spans="1:251" x14ac:dyDescent="0.2">
      <c r="A30" s="43" t="s">
        <v>2</v>
      </c>
      <c r="B30" s="49" t="s">
        <v>3</v>
      </c>
      <c r="C30" s="50"/>
      <c r="D30" s="50"/>
      <c r="E30" s="50"/>
      <c r="F30" s="50"/>
      <c r="G30" s="43" t="s">
        <v>4</v>
      </c>
      <c r="H30" s="43" t="s">
        <v>5</v>
      </c>
    </row>
    <row r="31" spans="1:251" x14ac:dyDescent="0.2">
      <c r="A31" s="55"/>
      <c r="B31" s="100" t="s">
        <v>6</v>
      </c>
      <c r="C31" s="121" t="s">
        <v>7</v>
      </c>
      <c r="D31" s="121" t="s">
        <v>8</v>
      </c>
      <c r="E31" s="121" t="s">
        <v>9</v>
      </c>
      <c r="F31" s="121" t="s">
        <v>10</v>
      </c>
      <c r="G31" s="55"/>
      <c r="H31" s="55"/>
    </row>
    <row r="32" spans="1:251" x14ac:dyDescent="0.2">
      <c r="A32" s="1" t="s">
        <v>239</v>
      </c>
      <c r="B32" s="1"/>
      <c r="C32" s="1"/>
      <c r="D32" s="1"/>
      <c r="E32" s="1"/>
      <c r="F32" s="1"/>
      <c r="G32" s="1"/>
      <c r="H32" s="1"/>
    </row>
    <row r="33" spans="1:251" ht="12.75" customHeight="1" x14ac:dyDescent="0.2">
      <c r="A33" s="70" t="s">
        <v>83</v>
      </c>
      <c r="B33" s="38">
        <v>90</v>
      </c>
      <c r="C33" s="122">
        <v>16.649999999999999</v>
      </c>
      <c r="D33" s="122">
        <v>15.96</v>
      </c>
      <c r="E33" s="122">
        <v>12.21</v>
      </c>
      <c r="F33" s="122">
        <v>258.91000000000003</v>
      </c>
      <c r="G33" s="61" t="s">
        <v>84</v>
      </c>
      <c r="H33" s="11" t="s">
        <v>85</v>
      </c>
    </row>
    <row r="34" spans="1:251" x14ac:dyDescent="0.2">
      <c r="A34" s="70" t="s">
        <v>157</v>
      </c>
      <c r="B34" s="10">
        <v>0</v>
      </c>
      <c r="C34" s="7">
        <v>0</v>
      </c>
      <c r="D34" s="7">
        <v>0</v>
      </c>
      <c r="E34" s="7">
        <v>0</v>
      </c>
      <c r="F34" s="7">
        <v>0</v>
      </c>
      <c r="G34" s="76" t="s">
        <v>158</v>
      </c>
      <c r="H34" s="11" t="s">
        <v>159</v>
      </c>
    </row>
    <row r="35" spans="1:251" ht="21.75" customHeight="1" x14ac:dyDescent="0.2">
      <c r="A35" s="6" t="s">
        <v>86</v>
      </c>
      <c r="B35" s="38">
        <v>150</v>
      </c>
      <c r="C35" s="7">
        <v>3.65</v>
      </c>
      <c r="D35" s="7">
        <v>5.37</v>
      </c>
      <c r="E35" s="7">
        <v>36.68</v>
      </c>
      <c r="F35" s="7">
        <v>209.7</v>
      </c>
      <c r="G35" s="97" t="s">
        <v>87</v>
      </c>
      <c r="H35" s="70" t="s">
        <v>88</v>
      </c>
    </row>
    <row r="36" spans="1:251" x14ac:dyDescent="0.2">
      <c r="A36" s="11" t="s">
        <v>21</v>
      </c>
      <c r="B36" s="42">
        <v>215</v>
      </c>
      <c r="C36" s="42">
        <v>7.0000000000000007E-2</v>
      </c>
      <c r="D36" s="42">
        <v>0.02</v>
      </c>
      <c r="E36" s="42">
        <v>15</v>
      </c>
      <c r="F36" s="42">
        <v>60</v>
      </c>
      <c r="G36" s="69" t="s">
        <v>22</v>
      </c>
      <c r="H36" s="70" t="s">
        <v>23</v>
      </c>
    </row>
    <row r="37" spans="1:251" x14ac:dyDescent="0.2">
      <c r="A37" s="137" t="s">
        <v>45</v>
      </c>
      <c r="B37" s="7">
        <v>20</v>
      </c>
      <c r="C37" s="124">
        <v>1.3</v>
      </c>
      <c r="D37" s="124">
        <v>0.2</v>
      </c>
      <c r="E37" s="124">
        <v>8.6</v>
      </c>
      <c r="F37" s="124">
        <v>43</v>
      </c>
      <c r="G37" s="41">
        <v>11</v>
      </c>
      <c r="H37" s="11" t="s">
        <v>47</v>
      </c>
    </row>
    <row r="38" spans="1:251" x14ac:dyDescent="0.2">
      <c r="A38" s="16" t="s">
        <v>25</v>
      </c>
      <c r="B38" s="4">
        <f t="shared" ref="B38:F38" si="4">SUM(B33:B37)</f>
        <v>475</v>
      </c>
      <c r="C38" s="31">
        <f t="shared" si="4"/>
        <v>21.669999999999998</v>
      </c>
      <c r="D38" s="31">
        <f t="shared" si="4"/>
        <v>21.55</v>
      </c>
      <c r="E38" s="31">
        <f t="shared" si="4"/>
        <v>72.489999999999995</v>
      </c>
      <c r="F38" s="31">
        <f t="shared" si="4"/>
        <v>571.61</v>
      </c>
      <c r="G38" s="4"/>
      <c r="H38" s="6"/>
    </row>
    <row r="39" spans="1:251" x14ac:dyDescent="0.2">
      <c r="A39" s="46" t="s">
        <v>240</v>
      </c>
      <c r="B39" s="47"/>
      <c r="C39" s="103"/>
      <c r="D39" s="103"/>
      <c r="E39" s="103"/>
      <c r="F39" s="103"/>
      <c r="G39" s="47"/>
      <c r="H39" s="48"/>
    </row>
    <row r="40" spans="1:251" s="18" customFormat="1" x14ac:dyDescent="0.2">
      <c r="A40" s="137" t="s">
        <v>189</v>
      </c>
      <c r="B40" s="133">
        <v>100</v>
      </c>
      <c r="C40" s="122">
        <v>8.64</v>
      </c>
      <c r="D40" s="122">
        <v>9.85</v>
      </c>
      <c r="E40" s="122">
        <v>45.53</v>
      </c>
      <c r="F40" s="122">
        <v>292.98</v>
      </c>
      <c r="G40" s="138" t="s">
        <v>190</v>
      </c>
      <c r="H40" s="132" t="s">
        <v>191</v>
      </c>
    </row>
    <row r="41" spans="1:251" x14ac:dyDescent="0.2">
      <c r="A41" s="6" t="s">
        <v>54</v>
      </c>
      <c r="B41" s="38">
        <v>100</v>
      </c>
      <c r="C41" s="7">
        <v>0.4</v>
      </c>
      <c r="D41" s="7">
        <v>0.4</v>
      </c>
      <c r="E41" s="7">
        <f>19.6/2</f>
        <v>9.8000000000000007</v>
      </c>
      <c r="F41" s="7">
        <f>94/2</f>
        <v>47</v>
      </c>
      <c r="G41" s="66" t="s">
        <v>55</v>
      </c>
      <c r="H41" s="6" t="s">
        <v>56</v>
      </c>
    </row>
    <row r="42" spans="1:251" x14ac:dyDescent="0.2">
      <c r="A42" s="160" t="s">
        <v>175</v>
      </c>
      <c r="B42" s="161">
        <v>200</v>
      </c>
      <c r="C42" s="173">
        <v>0.6</v>
      </c>
      <c r="D42" s="173">
        <v>0.4</v>
      </c>
      <c r="E42" s="173">
        <v>32.6</v>
      </c>
      <c r="F42" s="173">
        <v>136.4</v>
      </c>
      <c r="G42" s="162" t="s">
        <v>176</v>
      </c>
      <c r="H42" s="163" t="s">
        <v>177</v>
      </c>
    </row>
    <row r="43" spans="1:251" x14ac:dyDescent="0.2">
      <c r="A43" s="127" t="s">
        <v>25</v>
      </c>
      <c r="B43" s="128">
        <f>SUM(B40:B42)</f>
        <v>400</v>
      </c>
      <c r="C43" s="128">
        <f t="shared" ref="C43:F43" si="5">SUM(C40:C42)</f>
        <v>9.64</v>
      </c>
      <c r="D43" s="128">
        <f t="shared" si="5"/>
        <v>10.65</v>
      </c>
      <c r="E43" s="128">
        <f t="shared" si="5"/>
        <v>87.93</v>
      </c>
      <c r="F43" s="128">
        <f t="shared" si="5"/>
        <v>476.38</v>
      </c>
      <c r="G43" s="129"/>
      <c r="H43" s="130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1"/>
      <c r="CN43" s="131"/>
      <c r="CO43" s="131"/>
      <c r="CP43" s="131"/>
      <c r="CQ43" s="131"/>
      <c r="CR43" s="131"/>
      <c r="CS43" s="131"/>
      <c r="CT43" s="131"/>
      <c r="CU43" s="131"/>
      <c r="CV43" s="131"/>
      <c r="CW43" s="131"/>
      <c r="CX43" s="131"/>
      <c r="CY43" s="131"/>
      <c r="CZ43" s="131"/>
      <c r="DA43" s="131"/>
      <c r="DB43" s="131"/>
      <c r="DC43" s="131"/>
      <c r="DD43" s="131"/>
      <c r="DE43" s="131"/>
      <c r="DF43" s="131"/>
      <c r="DG43" s="131"/>
      <c r="DH43" s="131"/>
      <c r="DI43" s="131"/>
      <c r="DJ43" s="131"/>
      <c r="DK43" s="131"/>
      <c r="DL43" s="131"/>
      <c r="DM43" s="131"/>
      <c r="DN43" s="131"/>
      <c r="DO43" s="131"/>
      <c r="DP43" s="131"/>
      <c r="DQ43" s="131"/>
      <c r="DR43" s="131"/>
      <c r="DS43" s="131"/>
      <c r="DT43" s="131"/>
      <c r="DU43" s="131"/>
      <c r="DV43" s="131"/>
      <c r="DW43" s="131"/>
      <c r="DX43" s="131"/>
      <c r="DY43" s="131"/>
      <c r="DZ43" s="131"/>
      <c r="EA43" s="131"/>
      <c r="EB43" s="131"/>
      <c r="EC43" s="131"/>
      <c r="ED43" s="131"/>
      <c r="EE43" s="131"/>
      <c r="EF43" s="131"/>
      <c r="EG43" s="131"/>
      <c r="EH43" s="131"/>
      <c r="EI43" s="131"/>
      <c r="EJ43" s="131"/>
      <c r="EK43" s="131"/>
      <c r="EL43" s="131"/>
      <c r="EM43" s="131"/>
      <c r="EN43" s="131"/>
      <c r="EO43" s="131"/>
      <c r="EP43" s="131"/>
      <c r="EQ43" s="131"/>
      <c r="ER43" s="131"/>
      <c r="ES43" s="131"/>
      <c r="ET43" s="131"/>
      <c r="EU43" s="131"/>
      <c r="EV43" s="131"/>
      <c r="EW43" s="131"/>
      <c r="EX43" s="131"/>
      <c r="EY43" s="131"/>
      <c r="EZ43" s="131"/>
      <c r="FA43" s="131"/>
      <c r="FB43" s="131"/>
      <c r="FC43" s="131"/>
      <c r="FD43" s="131"/>
      <c r="FE43" s="131"/>
      <c r="FF43" s="131"/>
      <c r="FG43" s="131"/>
      <c r="FH43" s="131"/>
      <c r="FI43" s="131"/>
      <c r="FJ43" s="131"/>
      <c r="FK43" s="131"/>
      <c r="FL43" s="131"/>
      <c r="FM43" s="131"/>
      <c r="FN43" s="131"/>
      <c r="FO43" s="131"/>
      <c r="FP43" s="131"/>
      <c r="FQ43" s="131"/>
      <c r="FR43" s="131"/>
      <c r="FS43" s="131"/>
      <c r="FT43" s="131"/>
      <c r="FU43" s="131"/>
      <c r="FV43" s="131"/>
      <c r="FW43" s="131"/>
      <c r="FX43" s="131"/>
      <c r="FY43" s="131"/>
      <c r="FZ43" s="131"/>
      <c r="GA43" s="131"/>
      <c r="GB43" s="131"/>
      <c r="GC43" s="131"/>
      <c r="GD43" s="131"/>
      <c r="GE43" s="131"/>
      <c r="GF43" s="131"/>
      <c r="GG43" s="131"/>
      <c r="GH43" s="131"/>
      <c r="GI43" s="131"/>
      <c r="GJ43" s="131"/>
      <c r="GK43" s="131"/>
      <c r="GL43" s="131"/>
      <c r="GM43" s="131"/>
      <c r="GN43" s="131"/>
      <c r="GO43" s="131"/>
      <c r="GP43" s="131"/>
      <c r="GQ43" s="131"/>
      <c r="GR43" s="131"/>
      <c r="GS43" s="131"/>
      <c r="GT43" s="131"/>
      <c r="GU43" s="131"/>
      <c r="GV43" s="131"/>
      <c r="GW43" s="131"/>
      <c r="GX43" s="131"/>
      <c r="GY43" s="131"/>
      <c r="GZ43" s="131"/>
      <c r="HA43" s="131"/>
      <c r="HB43" s="131"/>
      <c r="HC43" s="131"/>
      <c r="HD43" s="131"/>
      <c r="HE43" s="131"/>
      <c r="HF43" s="131"/>
      <c r="HG43" s="131"/>
      <c r="HH43" s="131"/>
      <c r="HI43" s="131"/>
      <c r="HJ43" s="131"/>
      <c r="HK43" s="131"/>
      <c r="HL43" s="131"/>
      <c r="HM43" s="131"/>
      <c r="HN43" s="131"/>
      <c r="HO43" s="131"/>
      <c r="HP43" s="131"/>
      <c r="HQ43" s="131"/>
      <c r="HR43" s="131"/>
      <c r="HS43" s="131"/>
      <c r="HT43" s="131"/>
      <c r="HU43" s="131"/>
      <c r="HV43" s="131"/>
      <c r="HW43" s="131"/>
      <c r="HX43" s="131"/>
      <c r="HY43" s="131"/>
      <c r="HZ43" s="131"/>
      <c r="IA43" s="131"/>
      <c r="IB43" s="131"/>
      <c r="IC43" s="131"/>
      <c r="ID43" s="131"/>
      <c r="IE43" s="131"/>
      <c r="IF43" s="131"/>
      <c r="IG43" s="131"/>
      <c r="IH43" s="131"/>
      <c r="II43" s="131"/>
      <c r="IJ43" s="131"/>
      <c r="IK43" s="131"/>
      <c r="IL43" s="131"/>
      <c r="IM43" s="131"/>
      <c r="IN43" s="131"/>
      <c r="IO43" s="131"/>
      <c r="IP43" s="131"/>
      <c r="IQ43" s="131"/>
    </row>
    <row r="44" spans="1:251" x14ac:dyDescent="0.2">
      <c r="A44" s="79" t="s">
        <v>92</v>
      </c>
      <c r="B44" s="50"/>
      <c r="C44" s="50"/>
      <c r="D44" s="50"/>
      <c r="E44" s="50"/>
      <c r="F44" s="50"/>
      <c r="G44" s="75"/>
      <c r="H44" s="80"/>
    </row>
    <row r="45" spans="1:251" x14ac:dyDescent="0.2">
      <c r="A45" s="43" t="s">
        <v>2</v>
      </c>
      <c r="B45" s="49" t="s">
        <v>3</v>
      </c>
      <c r="C45" s="50"/>
      <c r="D45" s="50"/>
      <c r="E45" s="50"/>
      <c r="F45" s="50"/>
      <c r="G45" s="43" t="s">
        <v>4</v>
      </c>
      <c r="H45" s="43" t="s">
        <v>5</v>
      </c>
    </row>
    <row r="46" spans="1:251" x14ac:dyDescent="0.2">
      <c r="A46" s="55"/>
      <c r="B46" s="100" t="s">
        <v>6</v>
      </c>
      <c r="C46" s="121" t="s">
        <v>7</v>
      </c>
      <c r="D46" s="121" t="s">
        <v>8</v>
      </c>
      <c r="E46" s="121" t="s">
        <v>9</v>
      </c>
      <c r="F46" s="121" t="s">
        <v>10</v>
      </c>
      <c r="G46" s="55"/>
      <c r="H46" s="55"/>
    </row>
    <row r="47" spans="1:251" x14ac:dyDescent="0.2">
      <c r="A47" s="1" t="s">
        <v>239</v>
      </c>
      <c r="B47" s="1"/>
      <c r="C47" s="1"/>
      <c r="D47" s="1"/>
      <c r="E47" s="1"/>
      <c r="F47" s="1"/>
      <c r="G47" s="1"/>
      <c r="H47" s="1"/>
    </row>
    <row r="48" spans="1:251" x14ac:dyDescent="0.2">
      <c r="A48" s="11" t="s">
        <v>101</v>
      </c>
      <c r="B48" s="10">
        <v>90</v>
      </c>
      <c r="C48" s="7">
        <v>11.1</v>
      </c>
      <c r="D48" s="7">
        <v>14.26</v>
      </c>
      <c r="E48" s="7">
        <v>10.199999999999999</v>
      </c>
      <c r="F48" s="7">
        <v>215.87</v>
      </c>
      <c r="G48" s="26" t="s">
        <v>102</v>
      </c>
      <c r="H48" s="6" t="s">
        <v>103</v>
      </c>
    </row>
    <row r="49" spans="1:251" ht="12" customHeight="1" x14ac:dyDescent="0.2">
      <c r="A49" s="14" t="s">
        <v>104</v>
      </c>
      <c r="B49" s="102">
        <v>150</v>
      </c>
      <c r="C49" s="7">
        <v>8.6</v>
      </c>
      <c r="D49" s="7">
        <v>6.09</v>
      </c>
      <c r="E49" s="7">
        <v>38.64</v>
      </c>
      <c r="F49" s="7">
        <v>243.75</v>
      </c>
      <c r="G49" s="97" t="s">
        <v>105</v>
      </c>
      <c r="H49" s="72" t="s">
        <v>106</v>
      </c>
    </row>
    <row r="50" spans="1:251" x14ac:dyDescent="0.2">
      <c r="A50" s="11" t="s">
        <v>21</v>
      </c>
      <c r="B50" s="42">
        <v>215</v>
      </c>
      <c r="C50" s="10">
        <v>7.0000000000000007E-2</v>
      </c>
      <c r="D50" s="10">
        <v>0.02</v>
      </c>
      <c r="E50" s="10">
        <v>15</v>
      </c>
      <c r="F50" s="10">
        <v>60</v>
      </c>
      <c r="G50" s="69" t="s">
        <v>22</v>
      </c>
      <c r="H50" s="70" t="s">
        <v>23</v>
      </c>
    </row>
    <row r="51" spans="1:251" x14ac:dyDescent="0.2">
      <c r="A51" s="137" t="s">
        <v>45</v>
      </c>
      <c r="B51" s="7">
        <v>20</v>
      </c>
      <c r="C51" s="124">
        <v>1.3</v>
      </c>
      <c r="D51" s="124">
        <v>0.2</v>
      </c>
      <c r="E51" s="124">
        <v>8.6</v>
      </c>
      <c r="F51" s="124">
        <v>43</v>
      </c>
      <c r="G51" s="41">
        <v>11</v>
      </c>
      <c r="H51" s="11" t="s">
        <v>47</v>
      </c>
    </row>
    <row r="52" spans="1:251" x14ac:dyDescent="0.2">
      <c r="A52" s="16" t="s">
        <v>25</v>
      </c>
      <c r="B52" s="4">
        <f t="shared" ref="B52:F52" si="6">SUM(B48:B51)</f>
        <v>475</v>
      </c>
      <c r="C52" s="31">
        <f t="shared" si="6"/>
        <v>21.07</v>
      </c>
      <c r="D52" s="31">
        <f t="shared" si="6"/>
        <v>20.57</v>
      </c>
      <c r="E52" s="31">
        <f t="shared" si="6"/>
        <v>72.44</v>
      </c>
      <c r="F52" s="31">
        <f t="shared" si="6"/>
        <v>562.62</v>
      </c>
      <c r="G52" s="4"/>
      <c r="H52" s="6"/>
    </row>
    <row r="53" spans="1:251" x14ac:dyDescent="0.2">
      <c r="A53" s="46" t="s">
        <v>240</v>
      </c>
      <c r="B53" s="47"/>
      <c r="C53" s="103"/>
      <c r="D53" s="103"/>
      <c r="E53" s="103"/>
      <c r="F53" s="103"/>
      <c r="G53" s="47"/>
      <c r="H53" s="48"/>
    </row>
    <row r="54" spans="1:251" ht="20.399999999999999" x14ac:dyDescent="0.2">
      <c r="A54" s="132" t="s">
        <v>194</v>
      </c>
      <c r="B54" s="114">
        <v>100</v>
      </c>
      <c r="C54" s="115">
        <v>8.7100000000000009</v>
      </c>
      <c r="D54" s="115">
        <v>9.68</v>
      </c>
      <c r="E54" s="115">
        <v>58.08</v>
      </c>
      <c r="F54" s="115">
        <v>361.74</v>
      </c>
      <c r="G54" s="116" t="s">
        <v>195</v>
      </c>
      <c r="H54" s="117" t="s">
        <v>196</v>
      </c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</row>
    <row r="55" spans="1:251" x14ac:dyDescent="0.2">
      <c r="A55" s="6" t="s">
        <v>54</v>
      </c>
      <c r="B55" s="38">
        <v>100</v>
      </c>
      <c r="C55" s="7">
        <v>0.4</v>
      </c>
      <c r="D55" s="7">
        <v>0.4</v>
      </c>
      <c r="E55" s="7">
        <f>19.6/2</f>
        <v>9.8000000000000007</v>
      </c>
      <c r="F55" s="7">
        <f>94/2</f>
        <v>47</v>
      </c>
      <c r="G55" s="66" t="s">
        <v>55</v>
      </c>
      <c r="H55" s="6" t="s">
        <v>56</v>
      </c>
    </row>
    <row r="56" spans="1:251" x14ac:dyDescent="0.2">
      <c r="A56" s="160" t="s">
        <v>175</v>
      </c>
      <c r="B56" s="161">
        <v>200</v>
      </c>
      <c r="C56" s="173">
        <v>0.6</v>
      </c>
      <c r="D56" s="173">
        <v>0.4</v>
      </c>
      <c r="E56" s="173">
        <v>32.6</v>
      </c>
      <c r="F56" s="173">
        <v>136.4</v>
      </c>
      <c r="G56" s="162" t="s">
        <v>176</v>
      </c>
      <c r="H56" s="163" t="s">
        <v>177</v>
      </c>
    </row>
    <row r="57" spans="1:251" x14ac:dyDescent="0.2">
      <c r="A57" s="127" t="s">
        <v>25</v>
      </c>
      <c r="B57" s="128">
        <f>SUM(B54:B56)</f>
        <v>400</v>
      </c>
      <c r="C57" s="128">
        <f t="shared" ref="C57:F57" si="7">SUM(C54:C56)</f>
        <v>9.7100000000000009</v>
      </c>
      <c r="D57" s="128">
        <f t="shared" si="7"/>
        <v>10.48</v>
      </c>
      <c r="E57" s="128">
        <f t="shared" si="7"/>
        <v>100.47999999999999</v>
      </c>
      <c r="F57" s="128">
        <f t="shared" si="7"/>
        <v>545.14</v>
      </c>
      <c r="G57" s="129"/>
      <c r="H57" s="130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  <c r="CW57" s="131"/>
      <c r="CX57" s="131"/>
      <c r="CY57" s="131"/>
      <c r="CZ57" s="131"/>
      <c r="DA57" s="131"/>
      <c r="DB57" s="131"/>
      <c r="DC57" s="131"/>
      <c r="DD57" s="131"/>
      <c r="DE57" s="131"/>
      <c r="DF57" s="131"/>
      <c r="DG57" s="131"/>
      <c r="DH57" s="131"/>
      <c r="DI57" s="131"/>
      <c r="DJ57" s="131"/>
      <c r="DK57" s="131"/>
      <c r="DL57" s="131"/>
      <c r="DM57" s="131"/>
      <c r="DN57" s="131"/>
      <c r="DO57" s="131"/>
      <c r="DP57" s="131"/>
      <c r="DQ57" s="131"/>
      <c r="DR57" s="131"/>
      <c r="DS57" s="131"/>
      <c r="DT57" s="131"/>
      <c r="DU57" s="131"/>
      <c r="DV57" s="131"/>
      <c r="DW57" s="131"/>
      <c r="DX57" s="131"/>
      <c r="DY57" s="131"/>
      <c r="DZ57" s="131"/>
      <c r="EA57" s="131"/>
      <c r="EB57" s="131"/>
      <c r="EC57" s="131"/>
      <c r="ED57" s="131"/>
      <c r="EE57" s="131"/>
      <c r="EF57" s="131"/>
      <c r="EG57" s="131"/>
      <c r="EH57" s="131"/>
      <c r="EI57" s="131"/>
      <c r="EJ57" s="131"/>
      <c r="EK57" s="131"/>
      <c r="EL57" s="131"/>
      <c r="EM57" s="131"/>
      <c r="EN57" s="131"/>
      <c r="EO57" s="131"/>
      <c r="EP57" s="131"/>
      <c r="EQ57" s="131"/>
      <c r="ER57" s="131"/>
      <c r="ES57" s="131"/>
      <c r="ET57" s="131"/>
      <c r="EU57" s="131"/>
      <c r="EV57" s="131"/>
      <c r="EW57" s="131"/>
      <c r="EX57" s="131"/>
      <c r="EY57" s="131"/>
      <c r="EZ57" s="131"/>
      <c r="FA57" s="131"/>
      <c r="FB57" s="131"/>
      <c r="FC57" s="131"/>
      <c r="FD57" s="131"/>
      <c r="FE57" s="131"/>
      <c r="FF57" s="131"/>
      <c r="FG57" s="131"/>
      <c r="FH57" s="131"/>
      <c r="FI57" s="131"/>
      <c r="FJ57" s="131"/>
      <c r="FK57" s="131"/>
      <c r="FL57" s="131"/>
      <c r="FM57" s="131"/>
      <c r="FN57" s="131"/>
      <c r="FO57" s="131"/>
      <c r="FP57" s="131"/>
      <c r="FQ57" s="131"/>
      <c r="FR57" s="131"/>
      <c r="FS57" s="131"/>
      <c r="FT57" s="131"/>
      <c r="FU57" s="131"/>
      <c r="FV57" s="131"/>
      <c r="FW57" s="131"/>
      <c r="FX57" s="131"/>
      <c r="FY57" s="131"/>
      <c r="FZ57" s="131"/>
      <c r="GA57" s="131"/>
      <c r="GB57" s="131"/>
      <c r="GC57" s="131"/>
      <c r="GD57" s="131"/>
      <c r="GE57" s="131"/>
      <c r="GF57" s="131"/>
      <c r="GG57" s="131"/>
      <c r="GH57" s="131"/>
      <c r="GI57" s="131"/>
      <c r="GJ57" s="131"/>
      <c r="GK57" s="131"/>
      <c r="GL57" s="131"/>
      <c r="GM57" s="131"/>
      <c r="GN57" s="131"/>
      <c r="GO57" s="131"/>
      <c r="GP57" s="131"/>
      <c r="GQ57" s="131"/>
      <c r="GR57" s="131"/>
      <c r="GS57" s="131"/>
      <c r="GT57" s="131"/>
      <c r="GU57" s="131"/>
      <c r="GV57" s="131"/>
      <c r="GW57" s="131"/>
      <c r="GX57" s="131"/>
      <c r="GY57" s="131"/>
      <c r="GZ57" s="131"/>
      <c r="HA57" s="131"/>
      <c r="HB57" s="131"/>
      <c r="HC57" s="131"/>
      <c r="HD57" s="131"/>
      <c r="HE57" s="131"/>
      <c r="HF57" s="131"/>
      <c r="HG57" s="131"/>
      <c r="HH57" s="131"/>
      <c r="HI57" s="131"/>
      <c r="HJ57" s="131"/>
      <c r="HK57" s="131"/>
      <c r="HL57" s="131"/>
      <c r="HM57" s="131"/>
      <c r="HN57" s="131"/>
      <c r="HO57" s="131"/>
      <c r="HP57" s="131"/>
      <c r="HQ57" s="131"/>
      <c r="HR57" s="131"/>
      <c r="HS57" s="131"/>
      <c r="HT57" s="131"/>
      <c r="HU57" s="131"/>
      <c r="HV57" s="131"/>
      <c r="HW57" s="131"/>
      <c r="HX57" s="131"/>
      <c r="HY57" s="131"/>
      <c r="HZ57" s="131"/>
      <c r="IA57" s="131"/>
      <c r="IB57" s="131"/>
      <c r="IC57" s="131"/>
      <c r="ID57" s="131"/>
      <c r="IE57" s="131"/>
      <c r="IF57" s="131"/>
      <c r="IG57" s="131"/>
      <c r="IH57" s="131"/>
      <c r="II57" s="131"/>
      <c r="IJ57" s="131"/>
      <c r="IK57" s="131"/>
      <c r="IL57" s="131"/>
      <c r="IM57" s="131"/>
      <c r="IN57" s="131"/>
      <c r="IO57" s="131"/>
      <c r="IP57" s="131"/>
      <c r="IQ57" s="131"/>
    </row>
    <row r="58" spans="1:251" x14ac:dyDescent="0.2">
      <c r="A58" s="3" t="s">
        <v>111</v>
      </c>
      <c r="B58" s="3"/>
      <c r="C58" s="3"/>
      <c r="D58" s="3"/>
      <c r="E58" s="3"/>
      <c r="F58" s="3"/>
      <c r="G58" s="3"/>
      <c r="H58" s="3"/>
    </row>
    <row r="59" spans="1:251" x14ac:dyDescent="0.2">
      <c r="A59" s="43" t="s">
        <v>2</v>
      </c>
      <c r="B59" s="49" t="s">
        <v>3</v>
      </c>
      <c r="C59" s="50"/>
      <c r="D59" s="50"/>
      <c r="E59" s="50"/>
      <c r="F59" s="50"/>
      <c r="G59" s="43" t="s">
        <v>4</v>
      </c>
      <c r="H59" s="43" t="s">
        <v>5</v>
      </c>
    </row>
    <row r="60" spans="1:251" x14ac:dyDescent="0.2">
      <c r="A60" s="55"/>
      <c r="B60" s="100" t="s">
        <v>6</v>
      </c>
      <c r="C60" s="121" t="s">
        <v>7</v>
      </c>
      <c r="D60" s="121" t="s">
        <v>8</v>
      </c>
      <c r="E60" s="121" t="s">
        <v>9</v>
      </c>
      <c r="F60" s="121" t="s">
        <v>10</v>
      </c>
      <c r="G60" s="55"/>
      <c r="H60" s="55"/>
    </row>
    <row r="61" spans="1:251" x14ac:dyDescent="0.2">
      <c r="A61" s="1" t="s">
        <v>239</v>
      </c>
      <c r="B61" s="1"/>
      <c r="C61" s="1"/>
      <c r="D61" s="1"/>
      <c r="E61" s="1"/>
      <c r="F61" s="1"/>
      <c r="G61" s="1"/>
      <c r="H61" s="1"/>
    </row>
    <row r="62" spans="1:251" ht="12" customHeight="1" x14ac:dyDescent="0.2">
      <c r="A62" s="147" t="s">
        <v>117</v>
      </c>
      <c r="B62" s="148">
        <v>150</v>
      </c>
      <c r="C62" s="122">
        <v>8.5299999999999994</v>
      </c>
      <c r="D62" s="122">
        <v>9.6</v>
      </c>
      <c r="E62" s="122">
        <v>7.11</v>
      </c>
      <c r="F62" s="122">
        <v>138.62</v>
      </c>
      <c r="G62" s="149" t="s">
        <v>118</v>
      </c>
      <c r="H62" s="150" t="s">
        <v>119</v>
      </c>
    </row>
    <row r="63" spans="1:251" x14ac:dyDescent="0.2">
      <c r="A63" s="6" t="s">
        <v>120</v>
      </c>
      <c r="B63" s="10">
        <v>150</v>
      </c>
      <c r="C63" s="7">
        <v>3.44</v>
      </c>
      <c r="D63" s="7">
        <v>13.15</v>
      </c>
      <c r="E63" s="7">
        <v>27.92</v>
      </c>
      <c r="F63" s="7">
        <v>243.75</v>
      </c>
      <c r="G63" s="10" t="s">
        <v>121</v>
      </c>
      <c r="H63" s="11" t="s">
        <v>122</v>
      </c>
    </row>
    <row r="64" spans="1:251" x14ac:dyDescent="0.2">
      <c r="A64" s="11" t="s">
        <v>21</v>
      </c>
      <c r="B64" s="42">
        <v>215</v>
      </c>
      <c r="C64" s="42">
        <v>7.0000000000000007E-2</v>
      </c>
      <c r="D64" s="42">
        <v>0.02</v>
      </c>
      <c r="E64" s="42">
        <v>15</v>
      </c>
      <c r="F64" s="42">
        <v>60</v>
      </c>
      <c r="G64" s="69" t="s">
        <v>22</v>
      </c>
      <c r="H64" s="70" t="s">
        <v>23</v>
      </c>
    </row>
    <row r="65" spans="1:251" x14ac:dyDescent="0.2">
      <c r="A65" s="137" t="s">
        <v>45</v>
      </c>
      <c r="B65" s="7">
        <v>20</v>
      </c>
      <c r="C65" s="124">
        <v>1.3</v>
      </c>
      <c r="D65" s="124">
        <v>0.2</v>
      </c>
      <c r="E65" s="124">
        <v>8.6</v>
      </c>
      <c r="F65" s="124">
        <v>43</v>
      </c>
      <c r="G65" s="41">
        <v>11</v>
      </c>
      <c r="H65" s="11" t="s">
        <v>47</v>
      </c>
    </row>
    <row r="66" spans="1:251" x14ac:dyDescent="0.2">
      <c r="A66" s="16" t="s">
        <v>25</v>
      </c>
      <c r="B66" s="4">
        <f t="shared" ref="B66:F66" si="8">SUM(B62:B65)</f>
        <v>535</v>
      </c>
      <c r="C66" s="31">
        <f t="shared" si="8"/>
        <v>13.34</v>
      </c>
      <c r="D66" s="31">
        <f t="shared" si="8"/>
        <v>22.97</v>
      </c>
      <c r="E66" s="31">
        <f t="shared" si="8"/>
        <v>58.63</v>
      </c>
      <c r="F66" s="31">
        <f t="shared" si="8"/>
        <v>485.37</v>
      </c>
      <c r="G66" s="4"/>
      <c r="H66" s="6"/>
    </row>
    <row r="67" spans="1:251" x14ac:dyDescent="0.2">
      <c r="A67" s="46" t="s">
        <v>240</v>
      </c>
      <c r="B67" s="47"/>
      <c r="C67" s="103"/>
      <c r="D67" s="103"/>
      <c r="E67" s="103"/>
      <c r="F67" s="103"/>
      <c r="G67" s="47"/>
      <c r="H67" s="48"/>
    </row>
    <row r="68" spans="1:251" x14ac:dyDescent="0.2">
      <c r="A68" s="85" t="s">
        <v>198</v>
      </c>
      <c r="B68" s="122">
        <v>75</v>
      </c>
      <c r="C68" s="122">
        <v>9.2200000000000006</v>
      </c>
      <c r="D68" s="122">
        <v>9.48</v>
      </c>
      <c r="E68" s="122">
        <v>29.18</v>
      </c>
      <c r="F68" s="122">
        <v>202</v>
      </c>
      <c r="G68" s="86" t="s">
        <v>34</v>
      </c>
      <c r="H68" s="123" t="s">
        <v>199</v>
      </c>
    </row>
    <row r="69" spans="1:251" x14ac:dyDescent="0.2">
      <c r="A69" s="6" t="s">
        <v>54</v>
      </c>
      <c r="B69" s="38">
        <v>100</v>
      </c>
      <c r="C69" s="7">
        <v>0.4</v>
      </c>
      <c r="D69" s="7">
        <v>0.4</v>
      </c>
      <c r="E69" s="7">
        <f>19.6/2</f>
        <v>9.8000000000000007</v>
      </c>
      <c r="F69" s="7">
        <f>94/2</f>
        <v>47</v>
      </c>
      <c r="G69" s="66" t="s">
        <v>55</v>
      </c>
      <c r="H69" s="6" t="s">
        <v>56</v>
      </c>
    </row>
    <row r="70" spans="1:251" x14ac:dyDescent="0.2">
      <c r="A70" s="160" t="s">
        <v>175</v>
      </c>
      <c r="B70" s="161">
        <v>200</v>
      </c>
      <c r="C70" s="173">
        <v>0.6</v>
      </c>
      <c r="D70" s="173">
        <v>0.4</v>
      </c>
      <c r="E70" s="173">
        <v>32.6</v>
      </c>
      <c r="F70" s="173">
        <v>136.4</v>
      </c>
      <c r="G70" s="162" t="s">
        <v>176</v>
      </c>
      <c r="H70" s="163" t="s">
        <v>177</v>
      </c>
    </row>
    <row r="71" spans="1:251" x14ac:dyDescent="0.2">
      <c r="A71" s="127" t="s">
        <v>25</v>
      </c>
      <c r="B71" s="128">
        <f>SUM(B68:B70)</f>
        <v>375</v>
      </c>
      <c r="C71" s="128">
        <f t="shared" ref="C71:F71" si="9">SUM(C68:C70)</f>
        <v>10.220000000000001</v>
      </c>
      <c r="D71" s="128">
        <f t="shared" si="9"/>
        <v>10.280000000000001</v>
      </c>
      <c r="E71" s="128">
        <f t="shared" si="9"/>
        <v>71.580000000000013</v>
      </c>
      <c r="F71" s="128">
        <f t="shared" si="9"/>
        <v>385.4</v>
      </c>
      <c r="G71" s="129"/>
      <c r="H71" s="130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  <c r="BP71" s="131"/>
      <c r="BQ71" s="131"/>
      <c r="BR71" s="131"/>
      <c r="BS71" s="131"/>
      <c r="BT71" s="131"/>
      <c r="BU71" s="131"/>
      <c r="BV71" s="131"/>
      <c r="BW71" s="131"/>
      <c r="BX71" s="131"/>
      <c r="BY71" s="131"/>
      <c r="BZ71" s="131"/>
      <c r="CA71" s="131"/>
      <c r="CB71" s="131"/>
      <c r="CC71" s="131"/>
      <c r="CD71" s="131"/>
      <c r="CE71" s="131"/>
      <c r="CF71" s="131"/>
      <c r="CG71" s="131"/>
      <c r="CH71" s="131"/>
      <c r="CI71" s="131"/>
      <c r="CJ71" s="131"/>
      <c r="CK71" s="131"/>
      <c r="CL71" s="131"/>
      <c r="CM71" s="131"/>
      <c r="CN71" s="131"/>
      <c r="CO71" s="131"/>
      <c r="CP71" s="131"/>
      <c r="CQ71" s="131"/>
      <c r="CR71" s="131"/>
      <c r="CS71" s="131"/>
      <c r="CT71" s="131"/>
      <c r="CU71" s="131"/>
      <c r="CV71" s="131"/>
      <c r="CW71" s="131"/>
      <c r="CX71" s="131"/>
      <c r="CY71" s="131"/>
      <c r="CZ71" s="131"/>
      <c r="DA71" s="131"/>
      <c r="DB71" s="131"/>
      <c r="DC71" s="131"/>
      <c r="DD71" s="131"/>
      <c r="DE71" s="131"/>
      <c r="DF71" s="131"/>
      <c r="DG71" s="131"/>
      <c r="DH71" s="131"/>
      <c r="DI71" s="131"/>
      <c r="DJ71" s="131"/>
      <c r="DK71" s="131"/>
      <c r="DL71" s="131"/>
      <c r="DM71" s="131"/>
      <c r="DN71" s="131"/>
      <c r="DO71" s="131"/>
      <c r="DP71" s="131"/>
      <c r="DQ71" s="131"/>
      <c r="DR71" s="131"/>
      <c r="DS71" s="131"/>
      <c r="DT71" s="131"/>
      <c r="DU71" s="131"/>
      <c r="DV71" s="131"/>
      <c r="DW71" s="131"/>
      <c r="DX71" s="131"/>
      <c r="DY71" s="131"/>
      <c r="DZ71" s="131"/>
      <c r="EA71" s="131"/>
      <c r="EB71" s="131"/>
      <c r="EC71" s="131"/>
      <c r="ED71" s="131"/>
      <c r="EE71" s="131"/>
      <c r="EF71" s="131"/>
      <c r="EG71" s="131"/>
      <c r="EH71" s="131"/>
      <c r="EI71" s="131"/>
      <c r="EJ71" s="131"/>
      <c r="EK71" s="131"/>
      <c r="EL71" s="131"/>
      <c r="EM71" s="131"/>
      <c r="EN71" s="131"/>
      <c r="EO71" s="131"/>
      <c r="EP71" s="131"/>
      <c r="EQ71" s="131"/>
      <c r="ER71" s="131"/>
      <c r="ES71" s="131"/>
      <c r="ET71" s="131"/>
      <c r="EU71" s="131"/>
      <c r="EV71" s="131"/>
      <c r="EW71" s="131"/>
      <c r="EX71" s="131"/>
      <c r="EY71" s="131"/>
      <c r="EZ71" s="131"/>
      <c r="FA71" s="131"/>
      <c r="FB71" s="131"/>
      <c r="FC71" s="131"/>
      <c r="FD71" s="131"/>
      <c r="FE71" s="131"/>
      <c r="FF71" s="131"/>
      <c r="FG71" s="131"/>
      <c r="FH71" s="131"/>
      <c r="FI71" s="131"/>
      <c r="FJ71" s="131"/>
      <c r="FK71" s="131"/>
      <c r="FL71" s="131"/>
      <c r="FM71" s="131"/>
      <c r="FN71" s="131"/>
      <c r="FO71" s="131"/>
      <c r="FP71" s="131"/>
      <c r="FQ71" s="131"/>
      <c r="FR71" s="131"/>
      <c r="FS71" s="131"/>
      <c r="FT71" s="131"/>
      <c r="FU71" s="131"/>
      <c r="FV71" s="131"/>
      <c r="FW71" s="131"/>
      <c r="FX71" s="131"/>
      <c r="FY71" s="131"/>
      <c r="FZ71" s="131"/>
      <c r="GA71" s="131"/>
      <c r="GB71" s="131"/>
      <c r="GC71" s="131"/>
      <c r="GD71" s="131"/>
      <c r="GE71" s="131"/>
      <c r="GF71" s="131"/>
      <c r="GG71" s="131"/>
      <c r="GH71" s="131"/>
      <c r="GI71" s="131"/>
      <c r="GJ71" s="131"/>
      <c r="GK71" s="131"/>
      <c r="GL71" s="131"/>
      <c r="GM71" s="131"/>
      <c r="GN71" s="131"/>
      <c r="GO71" s="131"/>
      <c r="GP71" s="131"/>
      <c r="GQ71" s="131"/>
      <c r="GR71" s="131"/>
      <c r="GS71" s="131"/>
      <c r="GT71" s="131"/>
      <c r="GU71" s="131"/>
      <c r="GV71" s="131"/>
      <c r="GW71" s="131"/>
      <c r="GX71" s="131"/>
      <c r="GY71" s="131"/>
      <c r="GZ71" s="131"/>
      <c r="HA71" s="131"/>
      <c r="HB71" s="131"/>
      <c r="HC71" s="131"/>
      <c r="HD71" s="131"/>
      <c r="HE71" s="131"/>
      <c r="HF71" s="131"/>
      <c r="HG71" s="131"/>
      <c r="HH71" s="131"/>
      <c r="HI71" s="131"/>
      <c r="HJ71" s="131"/>
      <c r="HK71" s="131"/>
      <c r="HL71" s="131"/>
      <c r="HM71" s="131"/>
      <c r="HN71" s="131"/>
      <c r="HO71" s="131"/>
      <c r="HP71" s="131"/>
      <c r="HQ71" s="131"/>
      <c r="HR71" s="131"/>
      <c r="HS71" s="131"/>
      <c r="HT71" s="131"/>
      <c r="HU71" s="131"/>
      <c r="HV71" s="131"/>
      <c r="HW71" s="131"/>
      <c r="HX71" s="131"/>
      <c r="HY71" s="131"/>
      <c r="HZ71" s="131"/>
      <c r="IA71" s="131"/>
      <c r="IB71" s="131"/>
      <c r="IC71" s="131"/>
      <c r="ID71" s="131"/>
      <c r="IE71" s="131"/>
      <c r="IF71" s="131"/>
      <c r="IG71" s="131"/>
      <c r="IH71" s="131"/>
      <c r="II71" s="131"/>
      <c r="IJ71" s="131"/>
      <c r="IK71" s="131"/>
      <c r="IL71" s="131"/>
      <c r="IM71" s="131"/>
      <c r="IN71" s="131"/>
      <c r="IO71" s="131"/>
      <c r="IP71" s="131"/>
      <c r="IQ71" s="131"/>
    </row>
    <row r="72" spans="1:251" x14ac:dyDescent="0.2">
      <c r="A72" s="90" t="s">
        <v>124</v>
      </c>
      <c r="B72" s="91"/>
      <c r="C72" s="91"/>
      <c r="D72" s="91"/>
      <c r="E72" s="91"/>
      <c r="F72" s="91"/>
      <c r="G72" s="92"/>
      <c r="H72" s="93"/>
    </row>
    <row r="73" spans="1:251" x14ac:dyDescent="0.2">
      <c r="A73" s="43" t="s">
        <v>2</v>
      </c>
      <c r="B73" s="49" t="s">
        <v>3</v>
      </c>
      <c r="C73" s="50"/>
      <c r="D73" s="50"/>
      <c r="E73" s="50"/>
      <c r="F73" s="50"/>
      <c r="G73" s="43" t="s">
        <v>4</v>
      </c>
      <c r="H73" s="43" t="s">
        <v>5</v>
      </c>
    </row>
    <row r="74" spans="1:251" x14ac:dyDescent="0.2">
      <c r="A74" s="55"/>
      <c r="B74" s="100" t="s">
        <v>6</v>
      </c>
      <c r="C74" s="121" t="s">
        <v>7</v>
      </c>
      <c r="D74" s="121" t="s">
        <v>8</v>
      </c>
      <c r="E74" s="121" t="s">
        <v>9</v>
      </c>
      <c r="F74" s="121" t="s">
        <v>10</v>
      </c>
      <c r="G74" s="55"/>
      <c r="H74" s="55"/>
    </row>
    <row r="75" spans="1:251" x14ac:dyDescent="0.2">
      <c r="A75" s="1" t="s">
        <v>239</v>
      </c>
      <c r="B75" s="1"/>
      <c r="C75" s="1"/>
      <c r="D75" s="1"/>
      <c r="E75" s="1"/>
      <c r="F75" s="1"/>
      <c r="G75" s="1"/>
      <c r="H75" s="1"/>
    </row>
    <row r="76" spans="1:251" ht="11.4" customHeight="1" x14ac:dyDescent="0.2">
      <c r="A76" s="6" t="s">
        <v>12</v>
      </c>
      <c r="B76" s="178">
        <v>250</v>
      </c>
      <c r="C76" s="122">
        <v>5.56</v>
      </c>
      <c r="D76" s="122">
        <v>9.6300000000000008</v>
      </c>
      <c r="E76" s="122">
        <v>39.49</v>
      </c>
      <c r="F76" s="122">
        <v>264.58</v>
      </c>
      <c r="G76" s="61">
        <v>265</v>
      </c>
      <c r="H76" s="123" t="s">
        <v>14</v>
      </c>
    </row>
    <row r="77" spans="1:251" x14ac:dyDescent="0.2">
      <c r="A77" s="174" t="s">
        <v>57</v>
      </c>
      <c r="B77" s="115">
        <v>222</v>
      </c>
      <c r="C77" s="175">
        <v>0.13</v>
      </c>
      <c r="D77" s="175">
        <v>0.02</v>
      </c>
      <c r="E77" s="176">
        <v>15.2</v>
      </c>
      <c r="F77" s="175">
        <v>62</v>
      </c>
      <c r="G77" s="116" t="s">
        <v>58</v>
      </c>
      <c r="H77" s="137" t="s">
        <v>59</v>
      </c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</row>
    <row r="78" spans="1:251" x14ac:dyDescent="0.2">
      <c r="A78" s="137" t="s">
        <v>45</v>
      </c>
      <c r="B78" s="7">
        <v>20</v>
      </c>
      <c r="C78" s="124">
        <v>1.3</v>
      </c>
      <c r="D78" s="124">
        <v>0.2</v>
      </c>
      <c r="E78" s="124">
        <v>8.6</v>
      </c>
      <c r="F78" s="124">
        <v>43</v>
      </c>
      <c r="G78" s="41">
        <v>11</v>
      </c>
      <c r="H78" s="11" t="s">
        <v>47</v>
      </c>
    </row>
    <row r="79" spans="1:251" x14ac:dyDescent="0.2">
      <c r="A79" s="16" t="s">
        <v>25</v>
      </c>
      <c r="B79" s="4">
        <f t="shared" ref="B79:F79" si="10">SUM(B76:B78)</f>
        <v>492</v>
      </c>
      <c r="C79" s="31">
        <f t="shared" si="10"/>
        <v>6.9899999999999993</v>
      </c>
      <c r="D79" s="31">
        <f t="shared" si="10"/>
        <v>9.85</v>
      </c>
      <c r="E79" s="31">
        <f t="shared" si="10"/>
        <v>63.29</v>
      </c>
      <c r="F79" s="31">
        <f t="shared" si="10"/>
        <v>369.58</v>
      </c>
      <c r="G79" s="4"/>
      <c r="H79" s="6"/>
    </row>
    <row r="80" spans="1:251" x14ac:dyDescent="0.2">
      <c r="A80" s="46" t="s">
        <v>240</v>
      </c>
      <c r="B80" s="47"/>
      <c r="C80" s="103"/>
      <c r="D80" s="103"/>
      <c r="E80" s="103"/>
      <c r="F80" s="103"/>
      <c r="G80" s="47"/>
      <c r="H80" s="48"/>
    </row>
    <row r="81" spans="1:251" x14ac:dyDescent="0.2">
      <c r="A81" s="117" t="s">
        <v>207</v>
      </c>
      <c r="B81" s="135">
        <v>100</v>
      </c>
      <c r="C81" s="115">
        <v>12.78</v>
      </c>
      <c r="D81" s="115">
        <v>14.16</v>
      </c>
      <c r="E81" s="115">
        <v>37.659999999999997</v>
      </c>
      <c r="F81" s="115">
        <v>333</v>
      </c>
      <c r="G81" s="177" t="s">
        <v>208</v>
      </c>
      <c r="H81" s="117" t="s">
        <v>209</v>
      </c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3"/>
      <c r="IQ81" s="33"/>
    </row>
    <row r="82" spans="1:251" x14ac:dyDescent="0.2">
      <c r="A82" s="6" t="s">
        <v>54</v>
      </c>
      <c r="B82" s="38">
        <v>100</v>
      </c>
      <c r="C82" s="7">
        <v>0.4</v>
      </c>
      <c r="D82" s="7">
        <v>0.4</v>
      </c>
      <c r="E82" s="7">
        <f>19.6/2</f>
        <v>9.8000000000000007</v>
      </c>
      <c r="F82" s="7">
        <f>94/2</f>
        <v>47</v>
      </c>
      <c r="G82" s="66" t="s">
        <v>55</v>
      </c>
      <c r="H82" s="6" t="s">
        <v>56</v>
      </c>
    </row>
    <row r="83" spans="1:251" x14ac:dyDescent="0.2">
      <c r="A83" s="160" t="s">
        <v>175</v>
      </c>
      <c r="B83" s="161">
        <v>200</v>
      </c>
      <c r="C83" s="173">
        <v>0.6</v>
      </c>
      <c r="D83" s="173">
        <v>0.4</v>
      </c>
      <c r="E83" s="173">
        <v>32.6</v>
      </c>
      <c r="F83" s="173">
        <v>136.4</v>
      </c>
      <c r="G83" s="162" t="s">
        <v>176</v>
      </c>
      <c r="H83" s="163" t="s">
        <v>177</v>
      </c>
    </row>
    <row r="84" spans="1:251" x14ac:dyDescent="0.2">
      <c r="A84" s="127" t="s">
        <v>25</v>
      </c>
      <c r="B84" s="128">
        <f>SUM(B81:B83)</f>
        <v>400</v>
      </c>
      <c r="C84" s="128">
        <f t="shared" ref="C84:F84" si="11">SUM(C81:C83)</f>
        <v>13.78</v>
      </c>
      <c r="D84" s="128">
        <f t="shared" si="11"/>
        <v>14.96</v>
      </c>
      <c r="E84" s="128">
        <f t="shared" si="11"/>
        <v>80.06</v>
      </c>
      <c r="F84" s="128">
        <f t="shared" si="11"/>
        <v>516.4</v>
      </c>
      <c r="G84" s="129"/>
      <c r="H84" s="130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  <c r="BG84" s="131"/>
      <c r="BH84" s="131"/>
      <c r="BI84" s="131"/>
      <c r="BJ84" s="131"/>
      <c r="BK84" s="131"/>
      <c r="BL84" s="131"/>
      <c r="BM84" s="131"/>
      <c r="BN84" s="131"/>
      <c r="BO84" s="131"/>
      <c r="BP84" s="131"/>
      <c r="BQ84" s="131"/>
      <c r="BR84" s="131"/>
      <c r="BS84" s="131"/>
      <c r="BT84" s="131"/>
      <c r="BU84" s="131"/>
      <c r="BV84" s="131"/>
      <c r="BW84" s="131"/>
      <c r="BX84" s="131"/>
      <c r="BY84" s="131"/>
      <c r="BZ84" s="131"/>
      <c r="CA84" s="131"/>
      <c r="CB84" s="131"/>
      <c r="CC84" s="131"/>
      <c r="CD84" s="131"/>
      <c r="CE84" s="131"/>
      <c r="CF84" s="131"/>
      <c r="CG84" s="131"/>
      <c r="CH84" s="131"/>
      <c r="CI84" s="131"/>
      <c r="CJ84" s="131"/>
      <c r="CK84" s="131"/>
      <c r="CL84" s="131"/>
      <c r="CM84" s="131"/>
      <c r="CN84" s="131"/>
      <c r="CO84" s="131"/>
      <c r="CP84" s="131"/>
      <c r="CQ84" s="131"/>
      <c r="CR84" s="131"/>
      <c r="CS84" s="131"/>
      <c r="CT84" s="131"/>
      <c r="CU84" s="131"/>
      <c r="CV84" s="131"/>
      <c r="CW84" s="131"/>
      <c r="CX84" s="131"/>
      <c r="CY84" s="131"/>
      <c r="CZ84" s="131"/>
      <c r="DA84" s="131"/>
      <c r="DB84" s="131"/>
      <c r="DC84" s="131"/>
      <c r="DD84" s="131"/>
      <c r="DE84" s="131"/>
      <c r="DF84" s="131"/>
      <c r="DG84" s="131"/>
      <c r="DH84" s="131"/>
      <c r="DI84" s="131"/>
      <c r="DJ84" s="131"/>
      <c r="DK84" s="131"/>
      <c r="DL84" s="131"/>
      <c r="DM84" s="131"/>
      <c r="DN84" s="131"/>
      <c r="DO84" s="131"/>
      <c r="DP84" s="131"/>
      <c r="DQ84" s="131"/>
      <c r="DR84" s="131"/>
      <c r="DS84" s="131"/>
      <c r="DT84" s="131"/>
      <c r="DU84" s="131"/>
      <c r="DV84" s="131"/>
      <c r="DW84" s="131"/>
      <c r="DX84" s="131"/>
      <c r="DY84" s="131"/>
      <c r="DZ84" s="131"/>
      <c r="EA84" s="131"/>
      <c r="EB84" s="131"/>
      <c r="EC84" s="131"/>
      <c r="ED84" s="131"/>
      <c r="EE84" s="131"/>
      <c r="EF84" s="131"/>
      <c r="EG84" s="131"/>
      <c r="EH84" s="131"/>
      <c r="EI84" s="131"/>
      <c r="EJ84" s="131"/>
      <c r="EK84" s="131"/>
      <c r="EL84" s="131"/>
      <c r="EM84" s="131"/>
      <c r="EN84" s="131"/>
      <c r="EO84" s="131"/>
      <c r="EP84" s="131"/>
      <c r="EQ84" s="131"/>
      <c r="ER84" s="131"/>
      <c r="ES84" s="131"/>
      <c r="ET84" s="131"/>
      <c r="EU84" s="131"/>
      <c r="EV84" s="131"/>
      <c r="EW84" s="131"/>
      <c r="EX84" s="131"/>
      <c r="EY84" s="131"/>
      <c r="EZ84" s="131"/>
      <c r="FA84" s="131"/>
      <c r="FB84" s="131"/>
      <c r="FC84" s="131"/>
      <c r="FD84" s="131"/>
      <c r="FE84" s="131"/>
      <c r="FF84" s="131"/>
      <c r="FG84" s="131"/>
      <c r="FH84" s="131"/>
      <c r="FI84" s="131"/>
      <c r="FJ84" s="131"/>
      <c r="FK84" s="131"/>
      <c r="FL84" s="131"/>
      <c r="FM84" s="131"/>
      <c r="FN84" s="131"/>
      <c r="FO84" s="131"/>
      <c r="FP84" s="131"/>
      <c r="FQ84" s="131"/>
      <c r="FR84" s="131"/>
      <c r="FS84" s="131"/>
      <c r="FT84" s="131"/>
      <c r="FU84" s="131"/>
      <c r="FV84" s="131"/>
      <c r="FW84" s="131"/>
      <c r="FX84" s="131"/>
      <c r="FY84" s="131"/>
      <c r="FZ84" s="131"/>
      <c r="GA84" s="131"/>
      <c r="GB84" s="131"/>
      <c r="GC84" s="131"/>
      <c r="GD84" s="131"/>
      <c r="GE84" s="131"/>
      <c r="GF84" s="131"/>
      <c r="GG84" s="131"/>
      <c r="GH84" s="131"/>
      <c r="GI84" s="131"/>
      <c r="GJ84" s="131"/>
      <c r="GK84" s="131"/>
      <c r="GL84" s="131"/>
      <c r="GM84" s="131"/>
      <c r="GN84" s="131"/>
      <c r="GO84" s="131"/>
      <c r="GP84" s="131"/>
      <c r="GQ84" s="131"/>
      <c r="GR84" s="131"/>
      <c r="GS84" s="131"/>
      <c r="GT84" s="131"/>
      <c r="GU84" s="131"/>
      <c r="GV84" s="131"/>
      <c r="GW84" s="131"/>
      <c r="GX84" s="131"/>
      <c r="GY84" s="131"/>
      <c r="GZ84" s="131"/>
      <c r="HA84" s="131"/>
      <c r="HB84" s="131"/>
      <c r="HC84" s="131"/>
      <c r="HD84" s="131"/>
      <c r="HE84" s="131"/>
      <c r="HF84" s="131"/>
      <c r="HG84" s="131"/>
      <c r="HH84" s="131"/>
      <c r="HI84" s="131"/>
      <c r="HJ84" s="131"/>
      <c r="HK84" s="131"/>
      <c r="HL84" s="131"/>
      <c r="HM84" s="131"/>
      <c r="HN84" s="131"/>
      <c r="HO84" s="131"/>
      <c r="HP84" s="131"/>
      <c r="HQ84" s="131"/>
      <c r="HR84" s="131"/>
      <c r="HS84" s="131"/>
      <c r="HT84" s="131"/>
      <c r="HU84" s="131"/>
      <c r="HV84" s="131"/>
      <c r="HW84" s="131"/>
      <c r="HX84" s="131"/>
      <c r="HY84" s="131"/>
      <c r="HZ84" s="131"/>
      <c r="IA84" s="131"/>
      <c r="IB84" s="131"/>
      <c r="IC84" s="131"/>
      <c r="ID84" s="131"/>
      <c r="IE84" s="131"/>
      <c r="IF84" s="131"/>
      <c r="IG84" s="131"/>
      <c r="IH84" s="131"/>
      <c r="II84" s="131"/>
      <c r="IJ84" s="131"/>
      <c r="IK84" s="131"/>
      <c r="IL84" s="131"/>
      <c r="IM84" s="131"/>
      <c r="IN84" s="131"/>
      <c r="IO84" s="131"/>
      <c r="IP84" s="131"/>
      <c r="IQ84" s="131"/>
    </row>
    <row r="85" spans="1:251" x14ac:dyDescent="0.2">
      <c r="A85" s="3" t="s">
        <v>137</v>
      </c>
      <c r="B85" s="3"/>
      <c r="C85" s="3"/>
      <c r="D85" s="3"/>
      <c r="E85" s="3"/>
      <c r="F85" s="3"/>
      <c r="G85" s="3"/>
      <c r="H85" s="3"/>
    </row>
    <row r="86" spans="1:251" x14ac:dyDescent="0.2">
      <c r="A86" s="79" t="s">
        <v>1</v>
      </c>
      <c r="B86" s="50"/>
      <c r="C86" s="50"/>
      <c r="D86" s="50"/>
      <c r="E86" s="50"/>
      <c r="F86" s="50"/>
      <c r="G86" s="75"/>
      <c r="H86" s="80"/>
    </row>
    <row r="87" spans="1:251" x14ac:dyDescent="0.2">
      <c r="A87" s="43" t="s">
        <v>2</v>
      </c>
      <c r="B87" s="49" t="s">
        <v>3</v>
      </c>
      <c r="C87" s="50"/>
      <c r="D87" s="50"/>
      <c r="E87" s="50"/>
      <c r="F87" s="50"/>
      <c r="G87" s="43" t="s">
        <v>4</v>
      </c>
      <c r="H87" s="43" t="s">
        <v>5</v>
      </c>
    </row>
    <row r="88" spans="1:251" x14ac:dyDescent="0.2">
      <c r="A88" s="55"/>
      <c r="B88" s="100" t="s">
        <v>6</v>
      </c>
      <c r="C88" s="121" t="s">
        <v>7</v>
      </c>
      <c r="D88" s="121" t="s">
        <v>8</v>
      </c>
      <c r="E88" s="121" t="s">
        <v>9</v>
      </c>
      <c r="F88" s="121" t="s">
        <v>10</v>
      </c>
      <c r="G88" s="55"/>
      <c r="H88" s="55"/>
    </row>
    <row r="89" spans="1:251" x14ac:dyDescent="0.2">
      <c r="A89" s="1" t="s">
        <v>239</v>
      </c>
      <c r="B89" s="1"/>
      <c r="C89" s="1"/>
      <c r="D89" s="1"/>
      <c r="E89" s="1"/>
      <c r="F89" s="1"/>
      <c r="G89" s="1"/>
      <c r="H89" s="1"/>
    </row>
    <row r="90" spans="1:251" x14ac:dyDescent="0.2">
      <c r="A90" s="6" t="s">
        <v>141</v>
      </c>
      <c r="B90" s="38">
        <v>90</v>
      </c>
      <c r="C90" s="122">
        <v>11.32</v>
      </c>
      <c r="D90" s="122">
        <v>12.8</v>
      </c>
      <c r="E90" s="122">
        <v>12.2</v>
      </c>
      <c r="F90" s="122">
        <v>207.8</v>
      </c>
      <c r="G90" s="66" t="s">
        <v>142</v>
      </c>
      <c r="H90" s="123" t="s">
        <v>143</v>
      </c>
    </row>
    <row r="91" spans="1:251" x14ac:dyDescent="0.2">
      <c r="A91" s="11" t="s">
        <v>36</v>
      </c>
      <c r="B91" s="10">
        <v>150</v>
      </c>
      <c r="C91" s="42">
        <v>3.06</v>
      </c>
      <c r="D91" s="42">
        <v>4.8</v>
      </c>
      <c r="E91" s="42">
        <v>20.440000000000001</v>
      </c>
      <c r="F91" s="42">
        <v>137.25</v>
      </c>
      <c r="G91" s="26" t="s">
        <v>37</v>
      </c>
      <c r="H91" s="11" t="s">
        <v>38</v>
      </c>
    </row>
    <row r="92" spans="1:251" x14ac:dyDescent="0.2">
      <c r="A92" s="137" t="s">
        <v>45</v>
      </c>
      <c r="B92" s="7">
        <v>20</v>
      </c>
      <c r="C92" s="124">
        <v>1.3</v>
      </c>
      <c r="D92" s="124">
        <v>0.2</v>
      </c>
      <c r="E92" s="124">
        <v>8.6</v>
      </c>
      <c r="F92" s="124">
        <v>43</v>
      </c>
      <c r="G92" s="41">
        <v>11</v>
      </c>
      <c r="H92" s="11" t="s">
        <v>47</v>
      </c>
    </row>
    <row r="93" spans="1:251" x14ac:dyDescent="0.2">
      <c r="A93" s="11" t="s">
        <v>21</v>
      </c>
      <c r="B93" s="42">
        <v>215</v>
      </c>
      <c r="C93" s="42">
        <v>7.0000000000000007E-2</v>
      </c>
      <c r="D93" s="42">
        <v>0.02</v>
      </c>
      <c r="E93" s="42">
        <v>15</v>
      </c>
      <c r="F93" s="42">
        <v>60</v>
      </c>
      <c r="G93" s="69" t="s">
        <v>22</v>
      </c>
      <c r="H93" s="70" t="s">
        <v>23</v>
      </c>
    </row>
    <row r="94" spans="1:251" x14ac:dyDescent="0.2">
      <c r="A94" s="16" t="s">
        <v>25</v>
      </c>
      <c r="B94" s="4">
        <f t="shared" ref="B94:F94" si="12">SUM(B90:B93)</f>
        <v>475</v>
      </c>
      <c r="C94" s="31">
        <f t="shared" si="12"/>
        <v>15.750000000000002</v>
      </c>
      <c r="D94" s="31">
        <f t="shared" si="12"/>
        <v>17.82</v>
      </c>
      <c r="E94" s="31">
        <f t="shared" si="12"/>
        <v>56.24</v>
      </c>
      <c r="F94" s="31">
        <f t="shared" si="12"/>
        <v>448.05</v>
      </c>
      <c r="G94" s="4"/>
      <c r="H94" s="6"/>
    </row>
    <row r="95" spans="1:251" x14ac:dyDescent="0.2">
      <c r="A95" s="46" t="s">
        <v>240</v>
      </c>
      <c r="B95" s="47"/>
      <c r="C95" s="103"/>
      <c r="D95" s="103"/>
      <c r="E95" s="103"/>
      <c r="F95" s="103"/>
      <c r="G95" s="47"/>
      <c r="H95" s="48"/>
    </row>
    <row r="96" spans="1:251" ht="20.399999999999999" x14ac:dyDescent="0.2">
      <c r="A96" s="132" t="s">
        <v>194</v>
      </c>
      <c r="B96" s="114">
        <v>100</v>
      </c>
      <c r="C96" s="115">
        <v>8.7100000000000009</v>
      </c>
      <c r="D96" s="115">
        <v>9.68</v>
      </c>
      <c r="E96" s="115">
        <v>58.08</v>
      </c>
      <c r="F96" s="115">
        <v>361.74</v>
      </c>
      <c r="G96" s="116" t="s">
        <v>195</v>
      </c>
      <c r="H96" s="117" t="s">
        <v>196</v>
      </c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  <c r="FV96" s="33"/>
      <c r="FW96" s="33"/>
      <c r="FX96" s="33"/>
      <c r="FY96" s="33"/>
      <c r="FZ96" s="33"/>
      <c r="GA96" s="33"/>
      <c r="GB96" s="33"/>
      <c r="GC96" s="33"/>
      <c r="GD96" s="33"/>
      <c r="GE96" s="33"/>
      <c r="GF96" s="33"/>
      <c r="GG96" s="33"/>
      <c r="GH96" s="33"/>
      <c r="GI96" s="33"/>
      <c r="GJ96" s="33"/>
      <c r="GK96" s="33"/>
      <c r="GL96" s="33"/>
      <c r="GM96" s="33"/>
      <c r="GN96" s="33"/>
      <c r="GO96" s="33"/>
      <c r="GP96" s="33"/>
      <c r="GQ96" s="33"/>
      <c r="GR96" s="33"/>
      <c r="GS96" s="33"/>
      <c r="GT96" s="33"/>
      <c r="GU96" s="33"/>
      <c r="GV96" s="33"/>
      <c r="GW96" s="33"/>
      <c r="GX96" s="33"/>
      <c r="GY96" s="33"/>
      <c r="GZ96" s="33"/>
      <c r="HA96" s="33"/>
      <c r="HB96" s="33"/>
      <c r="HC96" s="33"/>
      <c r="HD96" s="33"/>
      <c r="HE96" s="33"/>
      <c r="HF96" s="33"/>
      <c r="HG96" s="33"/>
      <c r="HH96" s="33"/>
      <c r="HI96" s="33"/>
      <c r="HJ96" s="33"/>
      <c r="HK96" s="33"/>
      <c r="HL96" s="33"/>
      <c r="HM96" s="33"/>
      <c r="HN96" s="33"/>
      <c r="HO96" s="33"/>
      <c r="HP96" s="33"/>
      <c r="HQ96" s="33"/>
      <c r="HR96" s="33"/>
      <c r="HS96" s="33"/>
      <c r="HT96" s="33"/>
      <c r="HU96" s="33"/>
      <c r="HV96" s="33"/>
      <c r="HW96" s="33"/>
      <c r="HX96" s="33"/>
      <c r="HY96" s="33"/>
      <c r="HZ96" s="33"/>
      <c r="IA96" s="33"/>
      <c r="IB96" s="33"/>
      <c r="IC96" s="33"/>
      <c r="ID96" s="33"/>
      <c r="IE96" s="33"/>
      <c r="IF96" s="33"/>
      <c r="IG96" s="33"/>
      <c r="IH96" s="33"/>
      <c r="II96" s="33"/>
      <c r="IJ96" s="33"/>
      <c r="IK96" s="33"/>
      <c r="IL96" s="33"/>
      <c r="IM96" s="33"/>
      <c r="IN96" s="33"/>
      <c r="IO96" s="33"/>
      <c r="IP96" s="33"/>
      <c r="IQ96" s="33"/>
    </row>
    <row r="97" spans="1:251" x14ac:dyDescent="0.2">
      <c r="A97" s="6" t="s">
        <v>54</v>
      </c>
      <c r="B97" s="38">
        <v>100</v>
      </c>
      <c r="C97" s="7">
        <v>0.4</v>
      </c>
      <c r="D97" s="7">
        <v>0.4</v>
      </c>
      <c r="E97" s="7">
        <f>19.6/2</f>
        <v>9.8000000000000007</v>
      </c>
      <c r="F97" s="7">
        <f>94/2</f>
        <v>47</v>
      </c>
      <c r="G97" s="66" t="s">
        <v>55</v>
      </c>
      <c r="H97" s="6" t="s">
        <v>56</v>
      </c>
    </row>
    <row r="98" spans="1:251" x14ac:dyDescent="0.2">
      <c r="A98" s="160" t="s">
        <v>175</v>
      </c>
      <c r="B98" s="161">
        <v>200</v>
      </c>
      <c r="C98" s="173">
        <v>0.6</v>
      </c>
      <c r="D98" s="173">
        <v>0.4</v>
      </c>
      <c r="E98" s="173">
        <v>32.6</v>
      </c>
      <c r="F98" s="173">
        <v>136.4</v>
      </c>
      <c r="G98" s="162" t="s">
        <v>176</v>
      </c>
      <c r="H98" s="163" t="s">
        <v>177</v>
      </c>
    </row>
    <row r="99" spans="1:251" x14ac:dyDescent="0.2">
      <c r="A99" s="127" t="s">
        <v>25</v>
      </c>
      <c r="B99" s="128">
        <f>SUM(B96:B98)</f>
        <v>400</v>
      </c>
      <c r="C99" s="128">
        <f t="shared" ref="C99:F99" si="13">SUM(C96:C98)</f>
        <v>9.7100000000000009</v>
      </c>
      <c r="D99" s="128">
        <f t="shared" si="13"/>
        <v>10.48</v>
      </c>
      <c r="E99" s="128">
        <f t="shared" si="13"/>
        <v>100.47999999999999</v>
      </c>
      <c r="F99" s="128">
        <f t="shared" si="13"/>
        <v>545.14</v>
      </c>
      <c r="G99" s="129"/>
      <c r="H99" s="130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31"/>
      <c r="BH99" s="131"/>
      <c r="BI99" s="131"/>
      <c r="BJ99" s="131"/>
      <c r="BK99" s="131"/>
      <c r="BL99" s="131"/>
      <c r="BM99" s="131"/>
      <c r="BN99" s="131"/>
      <c r="BO99" s="131"/>
      <c r="BP99" s="131"/>
      <c r="BQ99" s="131"/>
      <c r="BR99" s="131"/>
      <c r="BS99" s="131"/>
      <c r="BT99" s="131"/>
      <c r="BU99" s="131"/>
      <c r="BV99" s="131"/>
      <c r="BW99" s="131"/>
      <c r="BX99" s="131"/>
      <c r="BY99" s="131"/>
      <c r="BZ99" s="131"/>
      <c r="CA99" s="131"/>
      <c r="CB99" s="131"/>
      <c r="CC99" s="131"/>
      <c r="CD99" s="131"/>
      <c r="CE99" s="131"/>
      <c r="CF99" s="131"/>
      <c r="CG99" s="131"/>
      <c r="CH99" s="131"/>
      <c r="CI99" s="131"/>
      <c r="CJ99" s="131"/>
      <c r="CK99" s="131"/>
      <c r="CL99" s="131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  <c r="CW99" s="131"/>
      <c r="CX99" s="131"/>
      <c r="CY99" s="131"/>
      <c r="CZ99" s="131"/>
      <c r="DA99" s="131"/>
      <c r="DB99" s="131"/>
      <c r="DC99" s="131"/>
      <c r="DD99" s="131"/>
      <c r="DE99" s="131"/>
      <c r="DF99" s="131"/>
      <c r="DG99" s="131"/>
      <c r="DH99" s="131"/>
      <c r="DI99" s="131"/>
      <c r="DJ99" s="131"/>
      <c r="DK99" s="131"/>
      <c r="DL99" s="131"/>
      <c r="DM99" s="131"/>
      <c r="DN99" s="131"/>
      <c r="DO99" s="131"/>
      <c r="DP99" s="131"/>
      <c r="DQ99" s="131"/>
      <c r="DR99" s="131"/>
      <c r="DS99" s="131"/>
      <c r="DT99" s="131"/>
      <c r="DU99" s="131"/>
      <c r="DV99" s="131"/>
      <c r="DW99" s="131"/>
      <c r="DX99" s="131"/>
      <c r="DY99" s="131"/>
      <c r="DZ99" s="131"/>
      <c r="EA99" s="131"/>
      <c r="EB99" s="131"/>
      <c r="EC99" s="131"/>
      <c r="ED99" s="131"/>
      <c r="EE99" s="131"/>
      <c r="EF99" s="131"/>
      <c r="EG99" s="131"/>
      <c r="EH99" s="131"/>
      <c r="EI99" s="131"/>
      <c r="EJ99" s="131"/>
      <c r="EK99" s="131"/>
      <c r="EL99" s="131"/>
      <c r="EM99" s="131"/>
      <c r="EN99" s="131"/>
      <c r="EO99" s="131"/>
      <c r="EP99" s="131"/>
      <c r="EQ99" s="131"/>
      <c r="ER99" s="131"/>
      <c r="ES99" s="131"/>
      <c r="ET99" s="131"/>
      <c r="EU99" s="131"/>
      <c r="EV99" s="131"/>
      <c r="EW99" s="131"/>
      <c r="EX99" s="131"/>
      <c r="EY99" s="131"/>
      <c r="EZ99" s="131"/>
      <c r="FA99" s="131"/>
      <c r="FB99" s="131"/>
      <c r="FC99" s="131"/>
      <c r="FD99" s="131"/>
      <c r="FE99" s="131"/>
      <c r="FF99" s="131"/>
      <c r="FG99" s="131"/>
      <c r="FH99" s="131"/>
      <c r="FI99" s="131"/>
      <c r="FJ99" s="131"/>
      <c r="FK99" s="131"/>
      <c r="FL99" s="131"/>
      <c r="FM99" s="131"/>
      <c r="FN99" s="131"/>
      <c r="FO99" s="131"/>
      <c r="FP99" s="131"/>
      <c r="FQ99" s="131"/>
      <c r="FR99" s="131"/>
      <c r="FS99" s="131"/>
      <c r="FT99" s="131"/>
      <c r="FU99" s="131"/>
      <c r="FV99" s="131"/>
      <c r="FW99" s="131"/>
      <c r="FX99" s="131"/>
      <c r="FY99" s="131"/>
      <c r="FZ99" s="131"/>
      <c r="GA99" s="131"/>
      <c r="GB99" s="131"/>
      <c r="GC99" s="131"/>
      <c r="GD99" s="131"/>
      <c r="GE99" s="131"/>
      <c r="GF99" s="131"/>
      <c r="GG99" s="131"/>
      <c r="GH99" s="131"/>
      <c r="GI99" s="131"/>
      <c r="GJ99" s="131"/>
      <c r="GK99" s="131"/>
      <c r="GL99" s="131"/>
      <c r="GM99" s="131"/>
      <c r="GN99" s="131"/>
      <c r="GO99" s="131"/>
      <c r="GP99" s="131"/>
      <c r="GQ99" s="131"/>
      <c r="GR99" s="131"/>
      <c r="GS99" s="131"/>
      <c r="GT99" s="131"/>
      <c r="GU99" s="131"/>
      <c r="GV99" s="131"/>
      <c r="GW99" s="131"/>
      <c r="GX99" s="131"/>
      <c r="GY99" s="131"/>
      <c r="GZ99" s="131"/>
      <c r="HA99" s="131"/>
      <c r="HB99" s="131"/>
      <c r="HC99" s="131"/>
      <c r="HD99" s="131"/>
      <c r="HE99" s="131"/>
      <c r="HF99" s="131"/>
      <c r="HG99" s="131"/>
      <c r="HH99" s="131"/>
      <c r="HI99" s="131"/>
      <c r="HJ99" s="131"/>
      <c r="HK99" s="131"/>
      <c r="HL99" s="131"/>
      <c r="HM99" s="131"/>
      <c r="HN99" s="131"/>
      <c r="HO99" s="131"/>
      <c r="HP99" s="131"/>
      <c r="HQ99" s="131"/>
      <c r="HR99" s="131"/>
      <c r="HS99" s="131"/>
      <c r="HT99" s="131"/>
      <c r="HU99" s="131"/>
      <c r="HV99" s="131"/>
      <c r="HW99" s="131"/>
      <c r="HX99" s="131"/>
      <c r="HY99" s="131"/>
      <c r="HZ99" s="131"/>
      <c r="IA99" s="131"/>
      <c r="IB99" s="131"/>
      <c r="IC99" s="131"/>
      <c r="ID99" s="131"/>
      <c r="IE99" s="131"/>
      <c r="IF99" s="131"/>
      <c r="IG99" s="131"/>
      <c r="IH99" s="131"/>
      <c r="II99" s="131"/>
      <c r="IJ99" s="131"/>
      <c r="IK99" s="131"/>
      <c r="IL99" s="131"/>
      <c r="IM99" s="131"/>
      <c r="IN99" s="131"/>
      <c r="IO99" s="131"/>
      <c r="IP99" s="131"/>
      <c r="IQ99" s="131"/>
    </row>
    <row r="100" spans="1:251" x14ac:dyDescent="0.2">
      <c r="A100" s="3" t="s">
        <v>50</v>
      </c>
      <c r="B100" s="3"/>
      <c r="C100" s="3"/>
      <c r="D100" s="3"/>
      <c r="E100" s="3"/>
      <c r="F100" s="3"/>
      <c r="G100" s="3"/>
      <c r="H100" s="3"/>
    </row>
    <row r="101" spans="1:251" x14ac:dyDescent="0.2">
      <c r="A101" s="43" t="s">
        <v>2</v>
      </c>
      <c r="B101" s="49" t="s">
        <v>3</v>
      </c>
      <c r="C101" s="50"/>
      <c r="D101" s="50"/>
      <c r="E101" s="50"/>
      <c r="F101" s="50"/>
      <c r="G101" s="43" t="s">
        <v>4</v>
      </c>
      <c r="H101" s="43" t="s">
        <v>5</v>
      </c>
    </row>
    <row r="102" spans="1:251" x14ac:dyDescent="0.2">
      <c r="A102" s="55"/>
      <c r="B102" s="100" t="s">
        <v>6</v>
      </c>
      <c r="C102" s="121" t="s">
        <v>7</v>
      </c>
      <c r="D102" s="121" t="s">
        <v>8</v>
      </c>
      <c r="E102" s="121" t="s">
        <v>9</v>
      </c>
      <c r="F102" s="121" t="s">
        <v>10</v>
      </c>
      <c r="G102" s="55"/>
      <c r="H102" s="55"/>
    </row>
    <row r="103" spans="1:251" x14ac:dyDescent="0.2">
      <c r="A103" s="1" t="s">
        <v>239</v>
      </c>
      <c r="B103" s="1"/>
      <c r="C103" s="1"/>
      <c r="D103" s="1"/>
      <c r="E103" s="1"/>
      <c r="F103" s="1"/>
      <c r="G103" s="1"/>
      <c r="H103" s="1"/>
    </row>
    <row r="104" spans="1:251" x14ac:dyDescent="0.2">
      <c r="A104" s="147" t="s">
        <v>51</v>
      </c>
      <c r="B104" s="170">
        <v>150</v>
      </c>
      <c r="C104" s="122">
        <v>15.42</v>
      </c>
      <c r="D104" s="122">
        <v>13.62</v>
      </c>
      <c r="E104" s="122">
        <v>42.28</v>
      </c>
      <c r="F104" s="122">
        <v>361.12</v>
      </c>
      <c r="G104" s="171" t="s">
        <v>52</v>
      </c>
      <c r="H104" s="123" t="s">
        <v>53</v>
      </c>
    </row>
    <row r="105" spans="1:251" ht="11.4" customHeight="1" x14ac:dyDescent="0.2">
      <c r="A105" s="58" t="s">
        <v>112</v>
      </c>
      <c r="B105" s="122">
        <v>0</v>
      </c>
      <c r="C105" s="136">
        <v>0</v>
      </c>
      <c r="D105" s="136">
        <v>0</v>
      </c>
      <c r="E105" s="136">
        <v>0</v>
      </c>
      <c r="F105" s="136">
        <v>0</v>
      </c>
      <c r="G105" s="179" t="s">
        <v>241</v>
      </c>
      <c r="H105" s="180" t="s">
        <v>113</v>
      </c>
    </row>
    <row r="106" spans="1:251" ht="11.4" customHeight="1" x14ac:dyDescent="0.2">
      <c r="A106" s="58" t="s">
        <v>242</v>
      </c>
      <c r="B106" s="181">
        <v>30</v>
      </c>
      <c r="C106" s="124">
        <v>2.5099999999999998</v>
      </c>
      <c r="D106" s="124">
        <v>0.96</v>
      </c>
      <c r="E106" s="124">
        <v>13.45</v>
      </c>
      <c r="F106" s="124">
        <v>72.5</v>
      </c>
      <c r="G106" s="76" t="s">
        <v>243</v>
      </c>
      <c r="H106" s="182" t="s">
        <v>244</v>
      </c>
    </row>
    <row r="107" spans="1:251" x14ac:dyDescent="0.2">
      <c r="A107" s="11" t="s">
        <v>21</v>
      </c>
      <c r="B107" s="42">
        <v>215</v>
      </c>
      <c r="C107" s="42">
        <v>7.0000000000000007E-2</v>
      </c>
      <c r="D107" s="42">
        <v>0.02</v>
      </c>
      <c r="E107" s="42">
        <v>15</v>
      </c>
      <c r="F107" s="42">
        <v>60</v>
      </c>
      <c r="G107" s="69" t="s">
        <v>22</v>
      </c>
      <c r="H107" s="70" t="s">
        <v>23</v>
      </c>
    </row>
    <row r="108" spans="1:251" x14ac:dyDescent="0.2">
      <c r="A108" s="16" t="s">
        <v>25</v>
      </c>
      <c r="B108" s="4">
        <f t="shared" ref="B108:F108" si="14">SUM(B104:B107)</f>
        <v>395</v>
      </c>
      <c r="C108" s="31">
        <f t="shared" si="14"/>
        <v>18</v>
      </c>
      <c r="D108" s="31">
        <f t="shared" si="14"/>
        <v>14.599999999999998</v>
      </c>
      <c r="E108" s="31">
        <f t="shared" si="14"/>
        <v>70.73</v>
      </c>
      <c r="F108" s="31">
        <f t="shared" si="14"/>
        <v>493.62</v>
      </c>
      <c r="G108" s="4"/>
      <c r="H108" s="6"/>
    </row>
    <row r="109" spans="1:251" x14ac:dyDescent="0.2">
      <c r="A109" s="46" t="s">
        <v>240</v>
      </c>
      <c r="B109" s="47"/>
      <c r="C109" s="103"/>
      <c r="D109" s="103"/>
      <c r="E109" s="103"/>
      <c r="F109" s="103"/>
      <c r="G109" s="47"/>
      <c r="H109" s="48"/>
    </row>
    <row r="110" spans="1:251" s="18" customFormat="1" x14ac:dyDescent="0.2">
      <c r="A110" s="137" t="s">
        <v>96</v>
      </c>
      <c r="B110" s="133">
        <v>100</v>
      </c>
      <c r="C110" s="122">
        <v>12.03</v>
      </c>
      <c r="D110" s="122">
        <v>12.3</v>
      </c>
      <c r="E110" s="122">
        <v>27.3</v>
      </c>
      <c r="F110" s="122">
        <v>266.3</v>
      </c>
      <c r="G110" s="138" t="s">
        <v>206</v>
      </c>
      <c r="H110" s="132" t="s">
        <v>97</v>
      </c>
    </row>
    <row r="111" spans="1:251" x14ac:dyDescent="0.2">
      <c r="A111" s="6" t="s">
        <v>54</v>
      </c>
      <c r="B111" s="38">
        <v>100</v>
      </c>
      <c r="C111" s="7">
        <v>0.4</v>
      </c>
      <c r="D111" s="7">
        <v>0.4</v>
      </c>
      <c r="E111" s="7">
        <f>19.6/2</f>
        <v>9.8000000000000007</v>
      </c>
      <c r="F111" s="7">
        <f>94/2</f>
        <v>47</v>
      </c>
      <c r="G111" s="66" t="s">
        <v>55</v>
      </c>
      <c r="H111" s="6" t="s">
        <v>56</v>
      </c>
    </row>
    <row r="112" spans="1:251" x14ac:dyDescent="0.2">
      <c r="A112" s="160" t="s">
        <v>175</v>
      </c>
      <c r="B112" s="161">
        <v>200</v>
      </c>
      <c r="C112" s="173">
        <v>0.6</v>
      </c>
      <c r="D112" s="173">
        <v>0.4</v>
      </c>
      <c r="E112" s="173">
        <v>32.6</v>
      </c>
      <c r="F112" s="173">
        <v>136.4</v>
      </c>
      <c r="G112" s="162" t="s">
        <v>176</v>
      </c>
      <c r="H112" s="163" t="s">
        <v>177</v>
      </c>
    </row>
    <row r="113" spans="1:251" x14ac:dyDescent="0.2">
      <c r="A113" s="127" t="s">
        <v>25</v>
      </c>
      <c r="B113" s="128">
        <f>SUM(B110:B112)</f>
        <v>400</v>
      </c>
      <c r="C113" s="128">
        <f t="shared" ref="C113:F113" si="15">SUM(C110:C112)</f>
        <v>13.03</v>
      </c>
      <c r="D113" s="128">
        <f t="shared" si="15"/>
        <v>13.100000000000001</v>
      </c>
      <c r="E113" s="128">
        <f t="shared" si="15"/>
        <v>69.7</v>
      </c>
      <c r="F113" s="128">
        <f t="shared" si="15"/>
        <v>449.70000000000005</v>
      </c>
      <c r="G113" s="129"/>
      <c r="H113" s="130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1"/>
      <c r="AZ113" s="131"/>
      <c r="BA113" s="131"/>
      <c r="BB113" s="131"/>
      <c r="BC113" s="131"/>
      <c r="BD113" s="131"/>
      <c r="BE113" s="131"/>
      <c r="BF113" s="131"/>
      <c r="BG113" s="131"/>
      <c r="BH113" s="131"/>
      <c r="BI113" s="131"/>
      <c r="BJ113" s="131"/>
      <c r="BK113" s="131"/>
      <c r="BL113" s="131"/>
      <c r="BM113" s="131"/>
      <c r="BN113" s="131"/>
      <c r="BO113" s="131"/>
      <c r="BP113" s="131"/>
      <c r="BQ113" s="131"/>
      <c r="BR113" s="131"/>
      <c r="BS113" s="131"/>
      <c r="BT113" s="131"/>
      <c r="BU113" s="131"/>
      <c r="BV113" s="131"/>
      <c r="BW113" s="131"/>
      <c r="BX113" s="131"/>
      <c r="BY113" s="131"/>
      <c r="BZ113" s="131"/>
      <c r="CA113" s="131"/>
      <c r="CB113" s="131"/>
      <c r="CC113" s="131"/>
      <c r="CD113" s="131"/>
      <c r="CE113" s="131"/>
      <c r="CF113" s="131"/>
      <c r="CG113" s="131"/>
      <c r="CH113" s="131"/>
      <c r="CI113" s="131"/>
      <c r="CJ113" s="131"/>
      <c r="CK113" s="131"/>
      <c r="CL113" s="131"/>
      <c r="CM113" s="131"/>
      <c r="CN113" s="131"/>
      <c r="CO113" s="131"/>
      <c r="CP113" s="131"/>
      <c r="CQ113" s="131"/>
      <c r="CR113" s="131"/>
      <c r="CS113" s="131"/>
      <c r="CT113" s="131"/>
      <c r="CU113" s="131"/>
      <c r="CV113" s="131"/>
      <c r="CW113" s="131"/>
      <c r="CX113" s="131"/>
      <c r="CY113" s="131"/>
      <c r="CZ113" s="131"/>
      <c r="DA113" s="131"/>
      <c r="DB113" s="131"/>
      <c r="DC113" s="131"/>
      <c r="DD113" s="131"/>
      <c r="DE113" s="131"/>
      <c r="DF113" s="131"/>
      <c r="DG113" s="131"/>
      <c r="DH113" s="131"/>
      <c r="DI113" s="131"/>
      <c r="DJ113" s="131"/>
      <c r="DK113" s="131"/>
      <c r="DL113" s="131"/>
      <c r="DM113" s="131"/>
      <c r="DN113" s="131"/>
      <c r="DO113" s="131"/>
      <c r="DP113" s="131"/>
      <c r="DQ113" s="131"/>
      <c r="DR113" s="131"/>
      <c r="DS113" s="131"/>
      <c r="DT113" s="131"/>
      <c r="DU113" s="131"/>
      <c r="DV113" s="131"/>
      <c r="DW113" s="131"/>
      <c r="DX113" s="131"/>
      <c r="DY113" s="131"/>
      <c r="DZ113" s="131"/>
      <c r="EA113" s="131"/>
      <c r="EB113" s="131"/>
      <c r="EC113" s="131"/>
      <c r="ED113" s="131"/>
      <c r="EE113" s="131"/>
      <c r="EF113" s="131"/>
      <c r="EG113" s="131"/>
      <c r="EH113" s="131"/>
      <c r="EI113" s="131"/>
      <c r="EJ113" s="131"/>
      <c r="EK113" s="131"/>
      <c r="EL113" s="131"/>
      <c r="EM113" s="131"/>
      <c r="EN113" s="131"/>
      <c r="EO113" s="131"/>
      <c r="EP113" s="131"/>
      <c r="EQ113" s="131"/>
      <c r="ER113" s="131"/>
      <c r="ES113" s="131"/>
      <c r="ET113" s="131"/>
      <c r="EU113" s="131"/>
      <c r="EV113" s="131"/>
      <c r="EW113" s="131"/>
      <c r="EX113" s="131"/>
      <c r="EY113" s="131"/>
      <c r="EZ113" s="131"/>
      <c r="FA113" s="131"/>
      <c r="FB113" s="131"/>
      <c r="FC113" s="131"/>
      <c r="FD113" s="131"/>
      <c r="FE113" s="131"/>
      <c r="FF113" s="131"/>
      <c r="FG113" s="131"/>
      <c r="FH113" s="131"/>
      <c r="FI113" s="131"/>
      <c r="FJ113" s="131"/>
      <c r="FK113" s="131"/>
      <c r="FL113" s="131"/>
      <c r="FM113" s="131"/>
      <c r="FN113" s="131"/>
      <c r="FO113" s="131"/>
      <c r="FP113" s="131"/>
      <c r="FQ113" s="131"/>
      <c r="FR113" s="131"/>
      <c r="FS113" s="131"/>
      <c r="FT113" s="131"/>
      <c r="FU113" s="131"/>
      <c r="FV113" s="131"/>
      <c r="FW113" s="131"/>
      <c r="FX113" s="131"/>
      <c r="FY113" s="131"/>
      <c r="FZ113" s="131"/>
      <c r="GA113" s="131"/>
      <c r="GB113" s="131"/>
      <c r="GC113" s="131"/>
      <c r="GD113" s="131"/>
      <c r="GE113" s="131"/>
      <c r="GF113" s="131"/>
      <c r="GG113" s="131"/>
      <c r="GH113" s="131"/>
      <c r="GI113" s="131"/>
      <c r="GJ113" s="131"/>
      <c r="GK113" s="131"/>
      <c r="GL113" s="131"/>
      <c r="GM113" s="131"/>
      <c r="GN113" s="131"/>
      <c r="GO113" s="131"/>
      <c r="GP113" s="131"/>
      <c r="GQ113" s="131"/>
      <c r="GR113" s="131"/>
      <c r="GS113" s="131"/>
      <c r="GT113" s="131"/>
      <c r="GU113" s="131"/>
      <c r="GV113" s="131"/>
      <c r="GW113" s="131"/>
      <c r="GX113" s="131"/>
      <c r="GY113" s="131"/>
      <c r="GZ113" s="131"/>
      <c r="HA113" s="131"/>
      <c r="HB113" s="131"/>
      <c r="HC113" s="131"/>
      <c r="HD113" s="131"/>
      <c r="HE113" s="131"/>
      <c r="HF113" s="131"/>
      <c r="HG113" s="131"/>
      <c r="HH113" s="131"/>
      <c r="HI113" s="131"/>
      <c r="HJ113" s="131"/>
      <c r="HK113" s="131"/>
      <c r="HL113" s="131"/>
      <c r="HM113" s="131"/>
      <c r="HN113" s="131"/>
      <c r="HO113" s="131"/>
      <c r="HP113" s="131"/>
      <c r="HQ113" s="131"/>
      <c r="HR113" s="131"/>
      <c r="HS113" s="131"/>
      <c r="HT113" s="131"/>
      <c r="HU113" s="131"/>
      <c r="HV113" s="131"/>
      <c r="HW113" s="131"/>
      <c r="HX113" s="131"/>
      <c r="HY113" s="131"/>
      <c r="HZ113" s="131"/>
      <c r="IA113" s="131"/>
      <c r="IB113" s="131"/>
      <c r="IC113" s="131"/>
      <c r="ID113" s="131"/>
      <c r="IE113" s="131"/>
      <c r="IF113" s="131"/>
      <c r="IG113" s="131"/>
      <c r="IH113" s="131"/>
      <c r="II113" s="131"/>
      <c r="IJ113" s="131"/>
      <c r="IK113" s="131"/>
      <c r="IL113" s="131"/>
      <c r="IM113" s="131"/>
      <c r="IN113" s="131"/>
      <c r="IO113" s="131"/>
      <c r="IP113" s="131"/>
      <c r="IQ113" s="131"/>
    </row>
    <row r="114" spans="1:251" x14ac:dyDescent="0.2">
      <c r="A114" s="79" t="s">
        <v>72</v>
      </c>
      <c r="B114" s="50"/>
      <c r="C114" s="50"/>
      <c r="D114" s="50"/>
      <c r="E114" s="50"/>
      <c r="F114" s="50"/>
      <c r="G114" s="75"/>
      <c r="H114" s="80"/>
    </row>
    <row r="115" spans="1:251" x14ac:dyDescent="0.2">
      <c r="A115" s="43" t="s">
        <v>2</v>
      </c>
      <c r="B115" s="49" t="s">
        <v>3</v>
      </c>
      <c r="C115" s="50"/>
      <c r="D115" s="50"/>
      <c r="E115" s="50"/>
      <c r="F115" s="50"/>
      <c r="G115" s="43" t="s">
        <v>4</v>
      </c>
      <c r="H115" s="43" t="s">
        <v>5</v>
      </c>
    </row>
    <row r="116" spans="1:251" x14ac:dyDescent="0.2">
      <c r="A116" s="55"/>
      <c r="B116" s="100" t="s">
        <v>6</v>
      </c>
      <c r="C116" s="121" t="s">
        <v>7</v>
      </c>
      <c r="D116" s="121" t="s">
        <v>8</v>
      </c>
      <c r="E116" s="121" t="s">
        <v>9</v>
      </c>
      <c r="F116" s="121" t="s">
        <v>10</v>
      </c>
      <c r="G116" s="55"/>
      <c r="H116" s="55"/>
    </row>
    <row r="117" spans="1:251" x14ac:dyDescent="0.2">
      <c r="A117" s="1" t="s">
        <v>239</v>
      </c>
      <c r="B117" s="1"/>
      <c r="C117" s="1"/>
      <c r="D117" s="1"/>
      <c r="E117" s="1"/>
      <c r="F117" s="1"/>
      <c r="G117" s="1"/>
      <c r="H117" s="1"/>
    </row>
    <row r="118" spans="1:251" ht="13.5" customHeight="1" x14ac:dyDescent="0.2">
      <c r="A118" s="11" t="s">
        <v>101</v>
      </c>
      <c r="B118" s="10">
        <v>90</v>
      </c>
      <c r="C118" s="7">
        <v>11.1</v>
      </c>
      <c r="D118" s="7">
        <v>14.26</v>
      </c>
      <c r="E118" s="7">
        <v>10.199999999999999</v>
      </c>
      <c r="F118" s="7">
        <v>215.87</v>
      </c>
      <c r="G118" s="26" t="s">
        <v>102</v>
      </c>
      <c r="H118" s="6" t="s">
        <v>103</v>
      </c>
    </row>
    <row r="119" spans="1:251" ht="21.75" customHeight="1" x14ac:dyDescent="0.2">
      <c r="A119" s="6" t="s">
        <v>245</v>
      </c>
      <c r="B119" s="38">
        <v>150</v>
      </c>
      <c r="C119" s="7">
        <v>3.65</v>
      </c>
      <c r="D119" s="7">
        <v>5.37</v>
      </c>
      <c r="E119" s="7">
        <v>36.68</v>
      </c>
      <c r="F119" s="7">
        <v>209.7</v>
      </c>
      <c r="G119" s="97" t="s">
        <v>87</v>
      </c>
      <c r="H119" s="70" t="s">
        <v>88</v>
      </c>
    </row>
    <row r="120" spans="1:251" x14ac:dyDescent="0.2">
      <c r="A120" s="11" t="s">
        <v>21</v>
      </c>
      <c r="B120" s="42">
        <v>215</v>
      </c>
      <c r="C120" s="10">
        <v>7.0000000000000007E-2</v>
      </c>
      <c r="D120" s="10">
        <v>0.02</v>
      </c>
      <c r="E120" s="10">
        <v>15</v>
      </c>
      <c r="F120" s="10">
        <v>60</v>
      </c>
      <c r="G120" s="69" t="s">
        <v>22</v>
      </c>
      <c r="H120" s="70" t="s">
        <v>23</v>
      </c>
    </row>
    <row r="121" spans="1:251" x14ac:dyDescent="0.2">
      <c r="A121" s="137" t="s">
        <v>45</v>
      </c>
      <c r="B121" s="7">
        <v>20</v>
      </c>
      <c r="C121" s="124">
        <v>1.3</v>
      </c>
      <c r="D121" s="124">
        <v>0.2</v>
      </c>
      <c r="E121" s="124">
        <v>8.6</v>
      </c>
      <c r="F121" s="124">
        <v>43</v>
      </c>
      <c r="G121" s="41">
        <v>11</v>
      </c>
      <c r="H121" s="11" t="s">
        <v>47</v>
      </c>
    </row>
    <row r="122" spans="1:251" x14ac:dyDescent="0.2">
      <c r="A122" s="16" t="s">
        <v>25</v>
      </c>
      <c r="B122" s="4">
        <f t="shared" ref="B122:F122" si="16">SUM(B118:B121)</f>
        <v>475</v>
      </c>
      <c r="C122" s="31">
        <f t="shared" si="16"/>
        <v>16.12</v>
      </c>
      <c r="D122" s="31">
        <f t="shared" si="16"/>
        <v>19.849999999999998</v>
      </c>
      <c r="E122" s="31">
        <f t="shared" si="16"/>
        <v>70.47999999999999</v>
      </c>
      <c r="F122" s="31">
        <f t="shared" si="16"/>
        <v>528.56999999999994</v>
      </c>
      <c r="G122" s="4"/>
      <c r="H122" s="6"/>
    </row>
    <row r="123" spans="1:251" x14ac:dyDescent="0.2">
      <c r="A123" s="46" t="s">
        <v>240</v>
      </c>
      <c r="B123" s="47"/>
      <c r="C123" s="103"/>
      <c r="D123" s="103"/>
      <c r="E123" s="103"/>
      <c r="F123" s="103"/>
      <c r="G123" s="47"/>
      <c r="H123" s="48"/>
    </row>
    <row r="124" spans="1:251" x14ac:dyDescent="0.2">
      <c r="A124" s="117" t="s">
        <v>207</v>
      </c>
      <c r="B124" s="135">
        <v>100</v>
      </c>
      <c r="C124" s="115">
        <v>12.78</v>
      </c>
      <c r="D124" s="115">
        <v>14.16</v>
      </c>
      <c r="E124" s="115">
        <v>37.659999999999997</v>
      </c>
      <c r="F124" s="115">
        <v>333</v>
      </c>
      <c r="G124" s="177" t="s">
        <v>208</v>
      </c>
      <c r="H124" s="117" t="s">
        <v>209</v>
      </c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3"/>
      <c r="GE124" s="33"/>
      <c r="GF124" s="33"/>
      <c r="GG124" s="33"/>
      <c r="GH124" s="33"/>
      <c r="GI124" s="33"/>
      <c r="GJ124" s="33"/>
      <c r="GK124" s="33"/>
      <c r="GL124" s="33"/>
      <c r="GM124" s="33"/>
      <c r="GN124" s="33"/>
      <c r="GO124" s="33"/>
      <c r="GP124" s="33"/>
      <c r="GQ124" s="33"/>
      <c r="GR124" s="33"/>
      <c r="GS124" s="33"/>
      <c r="GT124" s="33"/>
      <c r="GU124" s="33"/>
      <c r="GV124" s="33"/>
      <c r="GW124" s="33"/>
      <c r="GX124" s="33"/>
      <c r="GY124" s="33"/>
      <c r="GZ124" s="33"/>
      <c r="HA124" s="33"/>
      <c r="HB124" s="33"/>
      <c r="HC124" s="33"/>
      <c r="HD124" s="33"/>
      <c r="HE124" s="33"/>
      <c r="HF124" s="33"/>
      <c r="HG124" s="33"/>
      <c r="HH124" s="33"/>
      <c r="HI124" s="33"/>
      <c r="HJ124" s="33"/>
      <c r="HK124" s="33"/>
      <c r="HL124" s="33"/>
      <c r="HM124" s="33"/>
      <c r="HN124" s="33"/>
      <c r="HO124" s="33"/>
      <c r="HP124" s="33"/>
      <c r="HQ124" s="33"/>
      <c r="HR124" s="33"/>
      <c r="HS124" s="33"/>
      <c r="HT124" s="33"/>
      <c r="HU124" s="33"/>
      <c r="HV124" s="33"/>
      <c r="HW124" s="33"/>
      <c r="HX124" s="33"/>
      <c r="HY124" s="33"/>
      <c r="HZ124" s="33"/>
      <c r="IA124" s="33"/>
      <c r="IB124" s="33"/>
      <c r="IC124" s="33"/>
      <c r="ID124" s="33"/>
      <c r="IE124" s="33"/>
      <c r="IF124" s="33"/>
      <c r="IG124" s="33"/>
      <c r="IH124" s="33"/>
      <c r="II124" s="33"/>
      <c r="IJ124" s="33"/>
      <c r="IK124" s="33"/>
      <c r="IL124" s="33"/>
      <c r="IM124" s="33"/>
      <c r="IN124" s="33"/>
      <c r="IO124" s="33"/>
      <c r="IP124" s="33"/>
      <c r="IQ124" s="33"/>
    </row>
    <row r="125" spans="1:251" x14ac:dyDescent="0.2">
      <c r="A125" s="6" t="s">
        <v>54</v>
      </c>
      <c r="B125" s="38">
        <v>100</v>
      </c>
      <c r="C125" s="7">
        <v>0.4</v>
      </c>
      <c r="D125" s="7">
        <v>0.4</v>
      </c>
      <c r="E125" s="7">
        <f>19.6/2</f>
        <v>9.8000000000000007</v>
      </c>
      <c r="F125" s="7">
        <f>94/2</f>
        <v>47</v>
      </c>
      <c r="G125" s="66" t="s">
        <v>55</v>
      </c>
      <c r="H125" s="6" t="s">
        <v>56</v>
      </c>
    </row>
    <row r="126" spans="1:251" x14ac:dyDescent="0.2">
      <c r="A126" s="160" t="s">
        <v>175</v>
      </c>
      <c r="B126" s="161">
        <v>200</v>
      </c>
      <c r="C126" s="173">
        <v>0.6</v>
      </c>
      <c r="D126" s="173">
        <v>0.4</v>
      </c>
      <c r="E126" s="173">
        <v>32.6</v>
      </c>
      <c r="F126" s="173">
        <v>136.4</v>
      </c>
      <c r="G126" s="162" t="s">
        <v>176</v>
      </c>
      <c r="H126" s="163" t="s">
        <v>177</v>
      </c>
    </row>
    <row r="127" spans="1:251" x14ac:dyDescent="0.2">
      <c r="A127" s="127" t="s">
        <v>25</v>
      </c>
      <c r="B127" s="128">
        <f>SUM(B124:B126)</f>
        <v>400</v>
      </c>
      <c r="C127" s="128">
        <f t="shared" ref="C127:F127" si="17">SUM(C124:C126)</f>
        <v>13.78</v>
      </c>
      <c r="D127" s="128">
        <f t="shared" si="17"/>
        <v>14.96</v>
      </c>
      <c r="E127" s="128">
        <f t="shared" si="17"/>
        <v>80.06</v>
      </c>
      <c r="F127" s="128">
        <f t="shared" si="17"/>
        <v>516.4</v>
      </c>
      <c r="G127" s="129"/>
      <c r="H127" s="130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131"/>
      <c r="AS127" s="131"/>
      <c r="AT127" s="131"/>
      <c r="AU127" s="131"/>
      <c r="AV127" s="131"/>
      <c r="AW127" s="131"/>
      <c r="AX127" s="131"/>
      <c r="AY127" s="131"/>
      <c r="AZ127" s="131"/>
      <c r="BA127" s="131"/>
      <c r="BB127" s="131"/>
      <c r="BC127" s="131"/>
      <c r="BD127" s="131"/>
      <c r="BE127" s="131"/>
      <c r="BF127" s="131"/>
      <c r="BG127" s="131"/>
      <c r="BH127" s="131"/>
      <c r="BI127" s="131"/>
      <c r="BJ127" s="131"/>
      <c r="BK127" s="131"/>
      <c r="BL127" s="131"/>
      <c r="BM127" s="131"/>
      <c r="BN127" s="131"/>
      <c r="BO127" s="131"/>
      <c r="BP127" s="131"/>
      <c r="BQ127" s="131"/>
      <c r="BR127" s="131"/>
      <c r="BS127" s="131"/>
      <c r="BT127" s="131"/>
      <c r="BU127" s="131"/>
      <c r="BV127" s="131"/>
      <c r="BW127" s="131"/>
      <c r="BX127" s="131"/>
      <c r="BY127" s="131"/>
      <c r="BZ127" s="131"/>
      <c r="CA127" s="131"/>
      <c r="CB127" s="131"/>
      <c r="CC127" s="131"/>
      <c r="CD127" s="131"/>
      <c r="CE127" s="131"/>
      <c r="CF127" s="131"/>
      <c r="CG127" s="131"/>
      <c r="CH127" s="131"/>
      <c r="CI127" s="131"/>
      <c r="CJ127" s="131"/>
      <c r="CK127" s="131"/>
      <c r="CL127" s="131"/>
      <c r="CM127" s="131"/>
      <c r="CN127" s="131"/>
      <c r="CO127" s="131"/>
      <c r="CP127" s="131"/>
      <c r="CQ127" s="131"/>
      <c r="CR127" s="131"/>
      <c r="CS127" s="131"/>
      <c r="CT127" s="131"/>
      <c r="CU127" s="131"/>
      <c r="CV127" s="131"/>
      <c r="CW127" s="131"/>
      <c r="CX127" s="131"/>
      <c r="CY127" s="131"/>
      <c r="CZ127" s="131"/>
      <c r="DA127" s="131"/>
      <c r="DB127" s="131"/>
      <c r="DC127" s="131"/>
      <c r="DD127" s="131"/>
      <c r="DE127" s="131"/>
      <c r="DF127" s="131"/>
      <c r="DG127" s="131"/>
      <c r="DH127" s="131"/>
      <c r="DI127" s="131"/>
      <c r="DJ127" s="131"/>
      <c r="DK127" s="131"/>
      <c r="DL127" s="131"/>
      <c r="DM127" s="131"/>
      <c r="DN127" s="131"/>
      <c r="DO127" s="131"/>
      <c r="DP127" s="131"/>
      <c r="DQ127" s="131"/>
      <c r="DR127" s="131"/>
      <c r="DS127" s="131"/>
      <c r="DT127" s="131"/>
      <c r="DU127" s="131"/>
      <c r="DV127" s="131"/>
      <c r="DW127" s="131"/>
      <c r="DX127" s="131"/>
      <c r="DY127" s="131"/>
      <c r="DZ127" s="131"/>
      <c r="EA127" s="131"/>
      <c r="EB127" s="131"/>
      <c r="EC127" s="131"/>
      <c r="ED127" s="131"/>
      <c r="EE127" s="131"/>
      <c r="EF127" s="131"/>
      <c r="EG127" s="131"/>
      <c r="EH127" s="131"/>
      <c r="EI127" s="131"/>
      <c r="EJ127" s="131"/>
      <c r="EK127" s="131"/>
      <c r="EL127" s="131"/>
      <c r="EM127" s="131"/>
      <c r="EN127" s="131"/>
      <c r="EO127" s="131"/>
      <c r="EP127" s="131"/>
      <c r="EQ127" s="131"/>
      <c r="ER127" s="131"/>
      <c r="ES127" s="131"/>
      <c r="ET127" s="131"/>
      <c r="EU127" s="131"/>
      <c r="EV127" s="131"/>
      <c r="EW127" s="131"/>
      <c r="EX127" s="131"/>
      <c r="EY127" s="131"/>
      <c r="EZ127" s="131"/>
      <c r="FA127" s="131"/>
      <c r="FB127" s="131"/>
      <c r="FC127" s="131"/>
      <c r="FD127" s="131"/>
      <c r="FE127" s="131"/>
      <c r="FF127" s="131"/>
      <c r="FG127" s="131"/>
      <c r="FH127" s="131"/>
      <c r="FI127" s="131"/>
      <c r="FJ127" s="131"/>
      <c r="FK127" s="131"/>
      <c r="FL127" s="131"/>
      <c r="FM127" s="131"/>
      <c r="FN127" s="131"/>
      <c r="FO127" s="131"/>
      <c r="FP127" s="131"/>
      <c r="FQ127" s="131"/>
      <c r="FR127" s="131"/>
      <c r="FS127" s="131"/>
      <c r="FT127" s="131"/>
      <c r="FU127" s="131"/>
      <c r="FV127" s="131"/>
      <c r="FW127" s="131"/>
      <c r="FX127" s="131"/>
      <c r="FY127" s="131"/>
      <c r="FZ127" s="131"/>
      <c r="GA127" s="131"/>
      <c r="GB127" s="131"/>
      <c r="GC127" s="131"/>
      <c r="GD127" s="131"/>
      <c r="GE127" s="131"/>
      <c r="GF127" s="131"/>
      <c r="GG127" s="131"/>
      <c r="GH127" s="131"/>
      <c r="GI127" s="131"/>
      <c r="GJ127" s="131"/>
      <c r="GK127" s="131"/>
      <c r="GL127" s="131"/>
      <c r="GM127" s="131"/>
      <c r="GN127" s="131"/>
      <c r="GO127" s="131"/>
      <c r="GP127" s="131"/>
      <c r="GQ127" s="131"/>
      <c r="GR127" s="131"/>
      <c r="GS127" s="131"/>
      <c r="GT127" s="131"/>
      <c r="GU127" s="131"/>
      <c r="GV127" s="131"/>
      <c r="GW127" s="131"/>
      <c r="GX127" s="131"/>
      <c r="GY127" s="131"/>
      <c r="GZ127" s="131"/>
      <c r="HA127" s="131"/>
      <c r="HB127" s="131"/>
      <c r="HC127" s="131"/>
      <c r="HD127" s="131"/>
      <c r="HE127" s="131"/>
      <c r="HF127" s="131"/>
      <c r="HG127" s="131"/>
      <c r="HH127" s="131"/>
      <c r="HI127" s="131"/>
      <c r="HJ127" s="131"/>
      <c r="HK127" s="131"/>
      <c r="HL127" s="131"/>
      <c r="HM127" s="131"/>
      <c r="HN127" s="131"/>
      <c r="HO127" s="131"/>
      <c r="HP127" s="131"/>
      <c r="HQ127" s="131"/>
      <c r="HR127" s="131"/>
      <c r="HS127" s="131"/>
      <c r="HT127" s="131"/>
      <c r="HU127" s="131"/>
      <c r="HV127" s="131"/>
      <c r="HW127" s="131"/>
      <c r="HX127" s="131"/>
      <c r="HY127" s="131"/>
      <c r="HZ127" s="131"/>
      <c r="IA127" s="131"/>
      <c r="IB127" s="131"/>
      <c r="IC127" s="131"/>
      <c r="ID127" s="131"/>
      <c r="IE127" s="131"/>
      <c r="IF127" s="131"/>
      <c r="IG127" s="131"/>
      <c r="IH127" s="131"/>
      <c r="II127" s="131"/>
      <c r="IJ127" s="131"/>
      <c r="IK127" s="131"/>
      <c r="IL127" s="131"/>
      <c r="IM127" s="131"/>
      <c r="IN127" s="131"/>
      <c r="IO127" s="131"/>
      <c r="IP127" s="131"/>
      <c r="IQ127" s="131"/>
    </row>
    <row r="128" spans="1:251" x14ac:dyDescent="0.2">
      <c r="A128" s="79" t="s">
        <v>92</v>
      </c>
      <c r="B128" s="50"/>
      <c r="C128" s="50"/>
      <c r="D128" s="50"/>
      <c r="E128" s="50"/>
      <c r="F128" s="50"/>
      <c r="G128" s="75"/>
      <c r="H128" s="80"/>
    </row>
    <row r="129" spans="1:251" x14ac:dyDescent="0.2">
      <c r="A129" s="43" t="s">
        <v>2</v>
      </c>
      <c r="B129" s="49" t="s">
        <v>3</v>
      </c>
      <c r="C129" s="50"/>
      <c r="D129" s="50"/>
      <c r="E129" s="50"/>
      <c r="F129" s="50"/>
      <c r="G129" s="43" t="s">
        <v>4</v>
      </c>
      <c r="H129" s="43" t="s">
        <v>5</v>
      </c>
    </row>
    <row r="130" spans="1:251" x14ac:dyDescent="0.2">
      <c r="A130" s="55"/>
      <c r="B130" s="100" t="s">
        <v>6</v>
      </c>
      <c r="C130" s="121" t="s">
        <v>7</v>
      </c>
      <c r="D130" s="121" t="s">
        <v>8</v>
      </c>
      <c r="E130" s="121" t="s">
        <v>9</v>
      </c>
      <c r="F130" s="121" t="s">
        <v>10</v>
      </c>
      <c r="G130" s="55"/>
      <c r="H130" s="55"/>
    </row>
    <row r="131" spans="1:251" x14ac:dyDescent="0.2">
      <c r="A131" s="1" t="s">
        <v>239</v>
      </c>
      <c r="B131" s="1"/>
      <c r="C131" s="1"/>
      <c r="D131" s="1"/>
      <c r="E131" s="1"/>
      <c r="F131" s="1"/>
      <c r="G131" s="1"/>
      <c r="H131" s="1"/>
    </row>
    <row r="132" spans="1:251" x14ac:dyDescent="0.2">
      <c r="A132" s="70" t="s">
        <v>157</v>
      </c>
      <c r="B132" s="10">
        <v>90</v>
      </c>
      <c r="C132" s="7">
        <v>14.7</v>
      </c>
      <c r="D132" s="7">
        <f>12.3*0.9</f>
        <v>11.07</v>
      </c>
      <c r="E132" s="7">
        <v>12.95</v>
      </c>
      <c r="F132" s="7">
        <f>242.41*0.9</f>
        <v>218.16900000000001</v>
      </c>
      <c r="G132" s="76" t="s">
        <v>158</v>
      </c>
      <c r="H132" s="11" t="s">
        <v>159</v>
      </c>
    </row>
    <row r="133" spans="1:251" x14ac:dyDescent="0.2">
      <c r="A133" s="6" t="s">
        <v>120</v>
      </c>
      <c r="B133" s="10">
        <v>150</v>
      </c>
      <c r="C133" s="7">
        <v>3.44</v>
      </c>
      <c r="D133" s="7">
        <v>13.15</v>
      </c>
      <c r="E133" s="7">
        <v>27.92</v>
      </c>
      <c r="F133" s="7">
        <v>243.75</v>
      </c>
      <c r="G133" s="10" t="s">
        <v>121</v>
      </c>
      <c r="H133" s="11" t="s">
        <v>122</v>
      </c>
    </row>
    <row r="134" spans="1:251" x14ac:dyDescent="0.2">
      <c r="A134" s="11" t="s">
        <v>21</v>
      </c>
      <c r="B134" s="42">
        <v>215</v>
      </c>
      <c r="C134" s="42">
        <v>7.0000000000000007E-2</v>
      </c>
      <c r="D134" s="42">
        <v>0.02</v>
      </c>
      <c r="E134" s="42">
        <v>15</v>
      </c>
      <c r="F134" s="42">
        <v>60</v>
      </c>
      <c r="G134" s="69" t="s">
        <v>22</v>
      </c>
      <c r="H134" s="70" t="s">
        <v>23</v>
      </c>
    </row>
    <row r="135" spans="1:251" x14ac:dyDescent="0.2">
      <c r="A135" s="137" t="s">
        <v>45</v>
      </c>
      <c r="B135" s="7">
        <v>20</v>
      </c>
      <c r="C135" s="124">
        <v>1.3</v>
      </c>
      <c r="D135" s="124">
        <v>0.2</v>
      </c>
      <c r="E135" s="124">
        <v>8.6</v>
      </c>
      <c r="F135" s="124">
        <v>43</v>
      </c>
      <c r="G135" s="41">
        <v>11</v>
      </c>
      <c r="H135" s="11" t="s">
        <v>47</v>
      </c>
    </row>
    <row r="136" spans="1:251" x14ac:dyDescent="0.2">
      <c r="A136" s="16" t="s">
        <v>25</v>
      </c>
      <c r="B136" s="4">
        <f t="shared" ref="B136:F136" si="18">SUM(B132:B135)</f>
        <v>475</v>
      </c>
      <c r="C136" s="31">
        <f t="shared" si="18"/>
        <v>19.510000000000002</v>
      </c>
      <c r="D136" s="31">
        <f t="shared" si="18"/>
        <v>24.439999999999998</v>
      </c>
      <c r="E136" s="31">
        <f t="shared" si="18"/>
        <v>64.47</v>
      </c>
      <c r="F136" s="31">
        <f t="shared" si="18"/>
        <v>564.91899999999998</v>
      </c>
      <c r="G136" s="4"/>
      <c r="H136" s="6"/>
    </row>
    <row r="137" spans="1:251" x14ac:dyDescent="0.2">
      <c r="A137" s="46" t="s">
        <v>240</v>
      </c>
      <c r="B137" s="47"/>
      <c r="C137" s="103"/>
      <c r="D137" s="103"/>
      <c r="E137" s="103"/>
      <c r="F137" s="103"/>
      <c r="G137" s="47"/>
      <c r="H137" s="48"/>
    </row>
    <row r="138" spans="1:251" s="18" customFormat="1" x14ac:dyDescent="0.2">
      <c r="A138" s="137" t="s">
        <v>180</v>
      </c>
      <c r="B138" s="133">
        <v>100</v>
      </c>
      <c r="C138" s="122">
        <v>8.5</v>
      </c>
      <c r="D138" s="122">
        <v>7.98</v>
      </c>
      <c r="E138" s="122">
        <v>38.880000000000003</v>
      </c>
      <c r="F138" s="122">
        <v>244.8</v>
      </c>
      <c r="G138" s="138" t="s">
        <v>181</v>
      </c>
      <c r="H138" s="123" t="s">
        <v>182</v>
      </c>
    </row>
    <row r="139" spans="1:251" x14ac:dyDescent="0.2">
      <c r="A139" s="6" t="s">
        <v>54</v>
      </c>
      <c r="B139" s="38">
        <v>100</v>
      </c>
      <c r="C139" s="7">
        <v>0.4</v>
      </c>
      <c r="D139" s="7">
        <v>0.4</v>
      </c>
      <c r="E139" s="7">
        <f>19.6/2</f>
        <v>9.8000000000000007</v>
      </c>
      <c r="F139" s="7">
        <f>94/2</f>
        <v>47</v>
      </c>
      <c r="G139" s="66" t="s">
        <v>55</v>
      </c>
      <c r="H139" s="6" t="s">
        <v>56</v>
      </c>
    </row>
    <row r="140" spans="1:251" x14ac:dyDescent="0.2">
      <c r="A140" s="160" t="s">
        <v>175</v>
      </c>
      <c r="B140" s="161">
        <v>200</v>
      </c>
      <c r="C140" s="173">
        <v>0.6</v>
      </c>
      <c r="D140" s="173">
        <v>0.4</v>
      </c>
      <c r="E140" s="173">
        <v>32.6</v>
      </c>
      <c r="F140" s="173">
        <v>136.4</v>
      </c>
      <c r="G140" s="162" t="s">
        <v>176</v>
      </c>
      <c r="H140" s="163" t="s">
        <v>177</v>
      </c>
    </row>
    <row r="141" spans="1:251" x14ac:dyDescent="0.2">
      <c r="A141" s="127" t="s">
        <v>25</v>
      </c>
      <c r="B141" s="128">
        <f>SUM(B138:B140)</f>
        <v>400</v>
      </c>
      <c r="C141" s="128">
        <f t="shared" ref="C141:F141" si="19">SUM(C138:C140)</f>
        <v>9.5</v>
      </c>
      <c r="D141" s="128">
        <f t="shared" si="19"/>
        <v>8.7800000000000011</v>
      </c>
      <c r="E141" s="128">
        <f t="shared" si="19"/>
        <v>81.28</v>
      </c>
      <c r="F141" s="128">
        <f t="shared" si="19"/>
        <v>428.20000000000005</v>
      </c>
      <c r="G141" s="129"/>
      <c r="H141" s="130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  <c r="AA141" s="131"/>
      <c r="AB141" s="131"/>
      <c r="AC141" s="131"/>
      <c r="AD141" s="131"/>
      <c r="AE141" s="131"/>
      <c r="AF141" s="131"/>
      <c r="AG141" s="131"/>
      <c r="AH141" s="131"/>
      <c r="AI141" s="131"/>
      <c r="AJ141" s="131"/>
      <c r="AK141" s="131"/>
      <c r="AL141" s="131"/>
      <c r="AM141" s="131"/>
      <c r="AN141" s="131"/>
      <c r="AO141" s="131"/>
      <c r="AP141" s="131"/>
      <c r="AQ141" s="131"/>
      <c r="AR141" s="131"/>
      <c r="AS141" s="131"/>
      <c r="AT141" s="131"/>
      <c r="AU141" s="131"/>
      <c r="AV141" s="131"/>
      <c r="AW141" s="131"/>
      <c r="AX141" s="131"/>
      <c r="AY141" s="131"/>
      <c r="AZ141" s="131"/>
      <c r="BA141" s="131"/>
      <c r="BB141" s="131"/>
      <c r="BC141" s="131"/>
      <c r="BD141" s="131"/>
      <c r="BE141" s="131"/>
      <c r="BF141" s="131"/>
      <c r="BG141" s="131"/>
      <c r="BH141" s="131"/>
      <c r="BI141" s="131"/>
      <c r="BJ141" s="131"/>
      <c r="BK141" s="131"/>
      <c r="BL141" s="131"/>
      <c r="BM141" s="131"/>
      <c r="BN141" s="131"/>
      <c r="BO141" s="131"/>
      <c r="BP141" s="131"/>
      <c r="BQ141" s="131"/>
      <c r="BR141" s="131"/>
      <c r="BS141" s="131"/>
      <c r="BT141" s="131"/>
      <c r="BU141" s="131"/>
      <c r="BV141" s="131"/>
      <c r="BW141" s="131"/>
      <c r="BX141" s="131"/>
      <c r="BY141" s="131"/>
      <c r="BZ141" s="131"/>
      <c r="CA141" s="131"/>
      <c r="CB141" s="131"/>
      <c r="CC141" s="131"/>
      <c r="CD141" s="131"/>
      <c r="CE141" s="131"/>
      <c r="CF141" s="131"/>
      <c r="CG141" s="131"/>
      <c r="CH141" s="131"/>
      <c r="CI141" s="131"/>
      <c r="CJ141" s="131"/>
      <c r="CK141" s="131"/>
      <c r="CL141" s="131"/>
      <c r="CM141" s="131"/>
      <c r="CN141" s="131"/>
      <c r="CO141" s="131"/>
      <c r="CP141" s="131"/>
      <c r="CQ141" s="131"/>
      <c r="CR141" s="131"/>
      <c r="CS141" s="131"/>
      <c r="CT141" s="131"/>
      <c r="CU141" s="131"/>
      <c r="CV141" s="131"/>
      <c r="CW141" s="131"/>
      <c r="CX141" s="131"/>
      <c r="CY141" s="131"/>
      <c r="CZ141" s="131"/>
      <c r="DA141" s="131"/>
      <c r="DB141" s="131"/>
      <c r="DC141" s="131"/>
      <c r="DD141" s="131"/>
      <c r="DE141" s="131"/>
      <c r="DF141" s="131"/>
      <c r="DG141" s="131"/>
      <c r="DH141" s="131"/>
      <c r="DI141" s="131"/>
      <c r="DJ141" s="131"/>
      <c r="DK141" s="131"/>
      <c r="DL141" s="131"/>
      <c r="DM141" s="131"/>
      <c r="DN141" s="131"/>
      <c r="DO141" s="131"/>
      <c r="DP141" s="131"/>
      <c r="DQ141" s="131"/>
      <c r="DR141" s="131"/>
      <c r="DS141" s="131"/>
      <c r="DT141" s="131"/>
      <c r="DU141" s="131"/>
      <c r="DV141" s="131"/>
      <c r="DW141" s="131"/>
      <c r="DX141" s="131"/>
      <c r="DY141" s="131"/>
      <c r="DZ141" s="131"/>
      <c r="EA141" s="131"/>
      <c r="EB141" s="131"/>
      <c r="EC141" s="131"/>
      <c r="ED141" s="131"/>
      <c r="EE141" s="131"/>
      <c r="EF141" s="131"/>
      <c r="EG141" s="131"/>
      <c r="EH141" s="131"/>
      <c r="EI141" s="131"/>
      <c r="EJ141" s="131"/>
      <c r="EK141" s="131"/>
      <c r="EL141" s="131"/>
      <c r="EM141" s="131"/>
      <c r="EN141" s="131"/>
      <c r="EO141" s="131"/>
      <c r="EP141" s="131"/>
      <c r="EQ141" s="131"/>
      <c r="ER141" s="131"/>
      <c r="ES141" s="131"/>
      <c r="ET141" s="131"/>
      <c r="EU141" s="131"/>
      <c r="EV141" s="131"/>
      <c r="EW141" s="131"/>
      <c r="EX141" s="131"/>
      <c r="EY141" s="131"/>
      <c r="EZ141" s="131"/>
      <c r="FA141" s="131"/>
      <c r="FB141" s="131"/>
      <c r="FC141" s="131"/>
      <c r="FD141" s="131"/>
      <c r="FE141" s="131"/>
      <c r="FF141" s="131"/>
      <c r="FG141" s="131"/>
      <c r="FH141" s="131"/>
      <c r="FI141" s="131"/>
      <c r="FJ141" s="131"/>
      <c r="FK141" s="131"/>
      <c r="FL141" s="131"/>
      <c r="FM141" s="131"/>
      <c r="FN141" s="131"/>
      <c r="FO141" s="131"/>
      <c r="FP141" s="131"/>
      <c r="FQ141" s="131"/>
      <c r="FR141" s="131"/>
      <c r="FS141" s="131"/>
      <c r="FT141" s="131"/>
      <c r="FU141" s="131"/>
      <c r="FV141" s="131"/>
      <c r="FW141" s="131"/>
      <c r="FX141" s="131"/>
      <c r="FY141" s="131"/>
      <c r="FZ141" s="131"/>
      <c r="GA141" s="131"/>
      <c r="GB141" s="131"/>
      <c r="GC141" s="131"/>
      <c r="GD141" s="131"/>
      <c r="GE141" s="131"/>
      <c r="GF141" s="131"/>
      <c r="GG141" s="131"/>
      <c r="GH141" s="131"/>
      <c r="GI141" s="131"/>
      <c r="GJ141" s="131"/>
      <c r="GK141" s="131"/>
      <c r="GL141" s="131"/>
      <c r="GM141" s="131"/>
      <c r="GN141" s="131"/>
      <c r="GO141" s="131"/>
      <c r="GP141" s="131"/>
      <c r="GQ141" s="131"/>
      <c r="GR141" s="131"/>
      <c r="GS141" s="131"/>
      <c r="GT141" s="131"/>
      <c r="GU141" s="131"/>
      <c r="GV141" s="131"/>
      <c r="GW141" s="131"/>
      <c r="GX141" s="131"/>
      <c r="GY141" s="131"/>
      <c r="GZ141" s="131"/>
      <c r="HA141" s="131"/>
      <c r="HB141" s="131"/>
      <c r="HC141" s="131"/>
      <c r="HD141" s="131"/>
      <c r="HE141" s="131"/>
      <c r="HF141" s="131"/>
      <c r="HG141" s="131"/>
      <c r="HH141" s="131"/>
      <c r="HI141" s="131"/>
      <c r="HJ141" s="131"/>
      <c r="HK141" s="131"/>
      <c r="HL141" s="131"/>
      <c r="HM141" s="131"/>
      <c r="HN141" s="131"/>
      <c r="HO141" s="131"/>
      <c r="HP141" s="131"/>
      <c r="HQ141" s="131"/>
      <c r="HR141" s="131"/>
      <c r="HS141" s="131"/>
      <c r="HT141" s="131"/>
      <c r="HU141" s="131"/>
      <c r="HV141" s="131"/>
      <c r="HW141" s="131"/>
      <c r="HX141" s="131"/>
      <c r="HY141" s="131"/>
      <c r="HZ141" s="131"/>
      <c r="IA141" s="131"/>
      <c r="IB141" s="131"/>
      <c r="IC141" s="131"/>
      <c r="ID141" s="131"/>
      <c r="IE141" s="131"/>
      <c r="IF141" s="131"/>
      <c r="IG141" s="131"/>
      <c r="IH141" s="131"/>
      <c r="II141" s="131"/>
      <c r="IJ141" s="131"/>
      <c r="IK141" s="131"/>
      <c r="IL141" s="131"/>
      <c r="IM141" s="131"/>
      <c r="IN141" s="131"/>
      <c r="IO141" s="131"/>
      <c r="IP141" s="131"/>
      <c r="IQ141" s="131"/>
    </row>
    <row r="142" spans="1:251" x14ac:dyDescent="0.2">
      <c r="A142" s="3" t="s">
        <v>111</v>
      </c>
      <c r="B142" s="3"/>
      <c r="C142" s="3"/>
      <c r="D142" s="3"/>
      <c r="E142" s="3"/>
      <c r="F142" s="3"/>
      <c r="G142" s="3"/>
      <c r="H142" s="3"/>
    </row>
    <row r="143" spans="1:251" x14ac:dyDescent="0.2">
      <c r="A143" s="43" t="s">
        <v>2</v>
      </c>
      <c r="B143" s="49" t="s">
        <v>3</v>
      </c>
      <c r="C143" s="50"/>
      <c r="D143" s="50"/>
      <c r="E143" s="50"/>
      <c r="F143" s="50"/>
      <c r="G143" s="43" t="s">
        <v>4</v>
      </c>
      <c r="H143" s="43" t="s">
        <v>5</v>
      </c>
    </row>
    <row r="144" spans="1:251" x14ac:dyDescent="0.2">
      <c r="A144" s="55"/>
      <c r="B144" s="100" t="s">
        <v>6</v>
      </c>
      <c r="C144" s="121" t="s">
        <v>7</v>
      </c>
      <c r="D144" s="121" t="s">
        <v>8</v>
      </c>
      <c r="E144" s="121" t="s">
        <v>9</v>
      </c>
      <c r="F144" s="121" t="s">
        <v>10</v>
      </c>
      <c r="G144" s="55"/>
      <c r="H144" s="55"/>
    </row>
    <row r="145" spans="1:251" x14ac:dyDescent="0.2">
      <c r="A145" s="1" t="s">
        <v>239</v>
      </c>
      <c r="B145" s="1"/>
      <c r="C145" s="1"/>
      <c r="D145" s="1"/>
      <c r="E145" s="1"/>
      <c r="F145" s="1"/>
      <c r="G145" s="1"/>
      <c r="H145" s="1"/>
    </row>
    <row r="146" spans="1:251" ht="12" customHeight="1" x14ac:dyDescent="0.2">
      <c r="A146" s="6" t="s">
        <v>93</v>
      </c>
      <c r="B146" s="102">
        <v>220</v>
      </c>
      <c r="C146" s="140">
        <v>14.88</v>
      </c>
      <c r="D146" s="140">
        <v>17.510000000000002</v>
      </c>
      <c r="E146" s="140">
        <v>37.520000000000003</v>
      </c>
      <c r="F146" s="140">
        <v>367.84</v>
      </c>
      <c r="G146" s="35" t="s">
        <v>192</v>
      </c>
      <c r="H146" s="6" t="s">
        <v>95</v>
      </c>
    </row>
    <row r="147" spans="1:251" x14ac:dyDescent="0.2">
      <c r="A147" s="174" t="s">
        <v>57</v>
      </c>
      <c r="B147" s="115">
        <v>222</v>
      </c>
      <c r="C147" s="175">
        <v>0.13</v>
      </c>
      <c r="D147" s="175">
        <v>0.02</v>
      </c>
      <c r="E147" s="176">
        <v>15.2</v>
      </c>
      <c r="F147" s="175">
        <v>62</v>
      </c>
      <c r="G147" s="116" t="s">
        <v>58</v>
      </c>
      <c r="H147" s="137" t="s">
        <v>59</v>
      </c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  <c r="DC147" s="33"/>
      <c r="DD147" s="33"/>
      <c r="DE147" s="33"/>
      <c r="DF147" s="33"/>
      <c r="DG147" s="33"/>
      <c r="DH147" s="33"/>
      <c r="DI147" s="33"/>
      <c r="DJ147" s="33"/>
      <c r="DK147" s="33"/>
      <c r="DL147" s="33"/>
      <c r="DM147" s="33"/>
      <c r="DN147" s="33"/>
      <c r="DO147" s="33"/>
      <c r="DP147" s="33"/>
      <c r="DQ147" s="33"/>
      <c r="DR147" s="33"/>
      <c r="DS147" s="33"/>
      <c r="DT147" s="33"/>
      <c r="DU147" s="33"/>
      <c r="DV147" s="33"/>
      <c r="DW147" s="33"/>
      <c r="DX147" s="33"/>
      <c r="DY147" s="33"/>
      <c r="DZ147" s="33"/>
      <c r="EA147" s="33"/>
      <c r="EB147" s="33"/>
      <c r="EC147" s="33"/>
      <c r="ED147" s="33"/>
      <c r="EE147" s="33"/>
      <c r="EF147" s="33"/>
      <c r="EG147" s="33"/>
      <c r="EH147" s="33"/>
      <c r="EI147" s="33"/>
      <c r="EJ147" s="33"/>
      <c r="EK147" s="33"/>
      <c r="EL147" s="33"/>
      <c r="EM147" s="33"/>
      <c r="EN147" s="33"/>
      <c r="EO147" s="33"/>
      <c r="EP147" s="33"/>
      <c r="EQ147" s="33"/>
      <c r="ER147" s="33"/>
      <c r="ES147" s="33"/>
      <c r="ET147" s="33"/>
      <c r="EU147" s="33"/>
      <c r="EV147" s="33"/>
      <c r="EW147" s="33"/>
      <c r="EX147" s="33"/>
      <c r="EY147" s="33"/>
      <c r="EZ147" s="33"/>
      <c r="FA147" s="33"/>
      <c r="FB147" s="33"/>
      <c r="FC147" s="33"/>
      <c r="FD147" s="33"/>
      <c r="FE147" s="33"/>
      <c r="FF147" s="33"/>
      <c r="FG147" s="33"/>
      <c r="FH147" s="33"/>
      <c r="FI147" s="33"/>
      <c r="FJ147" s="33"/>
      <c r="FK147" s="33"/>
      <c r="FL147" s="33"/>
      <c r="FM147" s="33"/>
      <c r="FN147" s="33"/>
      <c r="FO147" s="33"/>
      <c r="FP147" s="33"/>
      <c r="FQ147" s="33"/>
      <c r="FR147" s="33"/>
      <c r="FS147" s="33"/>
      <c r="FT147" s="33"/>
      <c r="FU147" s="33"/>
      <c r="FV147" s="33"/>
      <c r="FW147" s="33"/>
      <c r="FX147" s="33"/>
      <c r="FY147" s="33"/>
      <c r="FZ147" s="33"/>
      <c r="GA147" s="33"/>
      <c r="GB147" s="33"/>
      <c r="GC147" s="33"/>
      <c r="GD147" s="33"/>
      <c r="GE147" s="33"/>
      <c r="GF147" s="33"/>
      <c r="GG147" s="33"/>
      <c r="GH147" s="33"/>
      <c r="GI147" s="33"/>
      <c r="GJ147" s="33"/>
      <c r="GK147" s="33"/>
      <c r="GL147" s="33"/>
      <c r="GM147" s="33"/>
      <c r="GN147" s="33"/>
      <c r="GO147" s="33"/>
      <c r="GP147" s="33"/>
      <c r="GQ147" s="33"/>
      <c r="GR147" s="33"/>
      <c r="GS147" s="33"/>
      <c r="GT147" s="33"/>
      <c r="GU147" s="33"/>
      <c r="GV147" s="33"/>
      <c r="GW147" s="33"/>
      <c r="GX147" s="33"/>
      <c r="GY147" s="33"/>
      <c r="GZ147" s="33"/>
      <c r="HA147" s="33"/>
      <c r="HB147" s="33"/>
      <c r="HC147" s="33"/>
      <c r="HD147" s="33"/>
      <c r="HE147" s="33"/>
      <c r="HF147" s="33"/>
      <c r="HG147" s="33"/>
      <c r="HH147" s="33"/>
      <c r="HI147" s="33"/>
      <c r="HJ147" s="33"/>
      <c r="HK147" s="33"/>
      <c r="HL147" s="33"/>
      <c r="HM147" s="33"/>
      <c r="HN147" s="33"/>
      <c r="HO147" s="33"/>
      <c r="HP147" s="33"/>
      <c r="HQ147" s="33"/>
      <c r="HR147" s="33"/>
      <c r="HS147" s="33"/>
      <c r="HT147" s="33"/>
      <c r="HU147" s="33"/>
      <c r="HV147" s="33"/>
      <c r="HW147" s="33"/>
      <c r="HX147" s="33"/>
      <c r="HY147" s="33"/>
      <c r="HZ147" s="33"/>
      <c r="IA147" s="33"/>
      <c r="IB147" s="33"/>
      <c r="IC147" s="33"/>
      <c r="ID147" s="33"/>
      <c r="IE147" s="33"/>
      <c r="IF147" s="33"/>
      <c r="IG147" s="33"/>
      <c r="IH147" s="33"/>
      <c r="II147" s="33"/>
      <c r="IJ147" s="33"/>
      <c r="IK147" s="33"/>
      <c r="IL147" s="33"/>
      <c r="IM147" s="33"/>
      <c r="IN147" s="33"/>
      <c r="IO147" s="33"/>
      <c r="IP147" s="33"/>
      <c r="IQ147" s="33"/>
    </row>
    <row r="148" spans="1:251" x14ac:dyDescent="0.2">
      <c r="A148" s="137" t="s">
        <v>45</v>
      </c>
      <c r="B148" s="7">
        <v>20</v>
      </c>
      <c r="C148" s="124">
        <v>1.3</v>
      </c>
      <c r="D148" s="124">
        <v>0.2</v>
      </c>
      <c r="E148" s="124">
        <v>8.6</v>
      </c>
      <c r="F148" s="124">
        <v>43</v>
      </c>
      <c r="G148" s="41">
        <v>11</v>
      </c>
      <c r="H148" s="11" t="s">
        <v>47</v>
      </c>
    </row>
    <row r="149" spans="1:251" x14ac:dyDescent="0.2">
      <c r="A149" s="16" t="s">
        <v>25</v>
      </c>
      <c r="B149" s="4">
        <f t="shared" ref="B149:F149" si="20">SUM(B146:B148)</f>
        <v>462</v>
      </c>
      <c r="C149" s="31">
        <f t="shared" si="20"/>
        <v>16.310000000000002</v>
      </c>
      <c r="D149" s="31">
        <f t="shared" si="20"/>
        <v>17.73</v>
      </c>
      <c r="E149" s="31">
        <f t="shared" si="20"/>
        <v>61.32</v>
      </c>
      <c r="F149" s="31">
        <f t="shared" si="20"/>
        <v>472.84</v>
      </c>
      <c r="G149" s="4"/>
      <c r="H149" s="6"/>
    </row>
    <row r="150" spans="1:251" x14ac:dyDescent="0.2">
      <c r="A150" s="46" t="s">
        <v>240</v>
      </c>
      <c r="B150" s="47"/>
      <c r="C150" s="103"/>
      <c r="D150" s="103"/>
      <c r="E150" s="103"/>
      <c r="F150" s="103"/>
      <c r="G150" s="47"/>
      <c r="H150" s="48"/>
    </row>
    <row r="151" spans="1:251" x14ac:dyDescent="0.2">
      <c r="A151" s="132" t="s">
        <v>185</v>
      </c>
      <c r="B151" s="135">
        <v>100</v>
      </c>
      <c r="C151" s="122">
        <v>9.42</v>
      </c>
      <c r="D151" s="122">
        <v>14.84</v>
      </c>
      <c r="E151" s="122">
        <v>51.16</v>
      </c>
      <c r="F151" s="122">
        <v>376</v>
      </c>
      <c r="G151" s="177" t="s">
        <v>186</v>
      </c>
      <c r="H151" s="117" t="s">
        <v>187</v>
      </c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  <c r="DH151" s="33"/>
      <c r="DI151" s="33"/>
      <c r="DJ151" s="33"/>
      <c r="DK151" s="33"/>
      <c r="DL151" s="33"/>
      <c r="DM151" s="33"/>
      <c r="DN151" s="33"/>
      <c r="DO151" s="33"/>
      <c r="DP151" s="33"/>
      <c r="DQ151" s="33"/>
      <c r="DR151" s="33"/>
      <c r="DS151" s="33"/>
      <c r="DT151" s="33"/>
      <c r="DU151" s="33"/>
      <c r="DV151" s="33"/>
      <c r="DW151" s="33"/>
      <c r="DX151" s="33"/>
      <c r="DY151" s="33"/>
      <c r="DZ151" s="33"/>
      <c r="EA151" s="33"/>
      <c r="EB151" s="33"/>
      <c r="EC151" s="33"/>
      <c r="ED151" s="33"/>
      <c r="EE151" s="33"/>
      <c r="EF151" s="33"/>
      <c r="EG151" s="33"/>
      <c r="EH151" s="33"/>
      <c r="EI151" s="33"/>
      <c r="EJ151" s="33"/>
      <c r="EK151" s="33"/>
      <c r="EL151" s="33"/>
      <c r="EM151" s="33"/>
      <c r="EN151" s="33"/>
      <c r="EO151" s="33"/>
      <c r="EP151" s="33"/>
      <c r="EQ151" s="33"/>
      <c r="ER151" s="33"/>
      <c r="ES151" s="33"/>
      <c r="ET151" s="33"/>
      <c r="EU151" s="33"/>
      <c r="EV151" s="33"/>
      <c r="EW151" s="33"/>
      <c r="EX151" s="33"/>
      <c r="EY151" s="33"/>
      <c r="EZ151" s="33"/>
      <c r="FA151" s="33"/>
      <c r="FB151" s="33"/>
      <c r="FC151" s="33"/>
      <c r="FD151" s="33"/>
      <c r="FE151" s="33"/>
      <c r="FF151" s="33"/>
      <c r="FG151" s="33"/>
      <c r="FH151" s="33"/>
      <c r="FI151" s="33"/>
      <c r="FJ151" s="33"/>
      <c r="FK151" s="33"/>
      <c r="FL151" s="33"/>
      <c r="FM151" s="33"/>
      <c r="FN151" s="33"/>
      <c r="FO151" s="33"/>
      <c r="FP151" s="33"/>
      <c r="FQ151" s="33"/>
      <c r="FR151" s="33"/>
      <c r="FS151" s="33"/>
      <c r="FT151" s="33"/>
      <c r="FU151" s="33"/>
      <c r="FV151" s="33"/>
      <c r="FW151" s="33"/>
      <c r="FX151" s="33"/>
      <c r="FY151" s="33"/>
      <c r="FZ151" s="33"/>
      <c r="GA151" s="33"/>
      <c r="GB151" s="33"/>
      <c r="GC151" s="33"/>
      <c r="GD151" s="33"/>
      <c r="GE151" s="33"/>
      <c r="GF151" s="33"/>
      <c r="GG151" s="33"/>
      <c r="GH151" s="33"/>
      <c r="GI151" s="33"/>
      <c r="GJ151" s="33"/>
      <c r="GK151" s="33"/>
      <c r="GL151" s="33"/>
      <c r="GM151" s="33"/>
      <c r="GN151" s="33"/>
      <c r="GO151" s="33"/>
      <c r="GP151" s="33"/>
      <c r="GQ151" s="33"/>
      <c r="GR151" s="33"/>
      <c r="GS151" s="33"/>
      <c r="GT151" s="33"/>
      <c r="GU151" s="33"/>
      <c r="GV151" s="33"/>
      <c r="GW151" s="33"/>
      <c r="GX151" s="33"/>
      <c r="GY151" s="33"/>
      <c r="GZ151" s="33"/>
      <c r="HA151" s="33"/>
      <c r="HB151" s="33"/>
      <c r="HC151" s="33"/>
      <c r="HD151" s="33"/>
      <c r="HE151" s="33"/>
      <c r="HF151" s="33"/>
      <c r="HG151" s="33"/>
      <c r="HH151" s="33"/>
      <c r="HI151" s="33"/>
      <c r="HJ151" s="33"/>
      <c r="HK151" s="33"/>
      <c r="HL151" s="33"/>
      <c r="HM151" s="33"/>
      <c r="HN151" s="33"/>
      <c r="HO151" s="33"/>
      <c r="HP151" s="33"/>
      <c r="HQ151" s="33"/>
      <c r="HR151" s="33"/>
      <c r="HS151" s="33"/>
      <c r="HT151" s="33"/>
      <c r="HU151" s="33"/>
      <c r="HV151" s="33"/>
      <c r="HW151" s="33"/>
      <c r="HX151" s="33"/>
      <c r="HY151" s="33"/>
      <c r="HZ151" s="33"/>
      <c r="IA151" s="33"/>
      <c r="IB151" s="33"/>
      <c r="IC151" s="33"/>
      <c r="ID151" s="33"/>
      <c r="IE151" s="33"/>
      <c r="IF151" s="33"/>
      <c r="IG151" s="33"/>
      <c r="IH151" s="33"/>
      <c r="II151" s="33"/>
      <c r="IJ151" s="33"/>
      <c r="IK151" s="33"/>
      <c r="IL151" s="33"/>
      <c r="IM151" s="33"/>
      <c r="IN151" s="33"/>
      <c r="IO151" s="33"/>
      <c r="IP151" s="33"/>
      <c r="IQ151" s="33"/>
    </row>
    <row r="152" spans="1:251" x14ac:dyDescent="0.2">
      <c r="A152" s="6" t="s">
        <v>54</v>
      </c>
      <c r="B152" s="38">
        <v>100</v>
      </c>
      <c r="C152" s="41">
        <v>0.4</v>
      </c>
      <c r="D152" s="41">
        <v>0.4</v>
      </c>
      <c r="E152" s="41">
        <f>19.6/2</f>
        <v>9.8000000000000007</v>
      </c>
      <c r="F152" s="41">
        <f>94/2</f>
        <v>47</v>
      </c>
      <c r="G152" s="66" t="s">
        <v>55</v>
      </c>
      <c r="H152" s="6" t="s">
        <v>56</v>
      </c>
    </row>
    <row r="153" spans="1:251" x14ac:dyDescent="0.2">
      <c r="A153" s="160" t="s">
        <v>175</v>
      </c>
      <c r="B153" s="161">
        <v>200</v>
      </c>
      <c r="C153" s="173">
        <v>0.6</v>
      </c>
      <c r="D153" s="173">
        <v>0.4</v>
      </c>
      <c r="E153" s="173">
        <v>32.6</v>
      </c>
      <c r="F153" s="173">
        <v>136.4</v>
      </c>
      <c r="G153" s="162" t="s">
        <v>176</v>
      </c>
      <c r="H153" s="163" t="s">
        <v>177</v>
      </c>
    </row>
    <row r="154" spans="1:251" x14ac:dyDescent="0.2">
      <c r="A154" s="127" t="s">
        <v>25</v>
      </c>
      <c r="B154" s="128">
        <f>SUM(B151:B153)</f>
        <v>400</v>
      </c>
      <c r="C154" s="128">
        <f t="shared" ref="C154:F154" si="21">SUM(C151:C153)</f>
        <v>10.42</v>
      </c>
      <c r="D154" s="128">
        <f t="shared" si="21"/>
        <v>15.64</v>
      </c>
      <c r="E154" s="128">
        <f t="shared" si="21"/>
        <v>93.56</v>
      </c>
      <c r="F154" s="128">
        <f t="shared" si="21"/>
        <v>559.4</v>
      </c>
      <c r="G154" s="129"/>
      <c r="H154" s="130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  <c r="AA154" s="131"/>
      <c r="AB154" s="131"/>
      <c r="AC154" s="131"/>
      <c r="AD154" s="131"/>
      <c r="AE154" s="131"/>
      <c r="AF154" s="131"/>
      <c r="AG154" s="131"/>
      <c r="AH154" s="131"/>
      <c r="AI154" s="131"/>
      <c r="AJ154" s="131"/>
      <c r="AK154" s="131"/>
      <c r="AL154" s="131"/>
      <c r="AM154" s="131"/>
      <c r="AN154" s="131"/>
      <c r="AO154" s="131"/>
      <c r="AP154" s="131"/>
      <c r="AQ154" s="131"/>
      <c r="AR154" s="131"/>
      <c r="AS154" s="131"/>
      <c r="AT154" s="131"/>
      <c r="AU154" s="131"/>
      <c r="AV154" s="131"/>
      <c r="AW154" s="131"/>
      <c r="AX154" s="131"/>
      <c r="AY154" s="131"/>
      <c r="AZ154" s="131"/>
      <c r="BA154" s="131"/>
      <c r="BB154" s="131"/>
      <c r="BC154" s="131"/>
      <c r="BD154" s="131"/>
      <c r="BE154" s="131"/>
      <c r="BF154" s="131"/>
      <c r="BG154" s="131"/>
      <c r="BH154" s="131"/>
      <c r="BI154" s="131"/>
      <c r="BJ154" s="131"/>
      <c r="BK154" s="131"/>
      <c r="BL154" s="131"/>
      <c r="BM154" s="131"/>
      <c r="BN154" s="131"/>
      <c r="BO154" s="131"/>
      <c r="BP154" s="131"/>
      <c r="BQ154" s="131"/>
      <c r="BR154" s="131"/>
      <c r="BS154" s="131"/>
      <c r="BT154" s="131"/>
      <c r="BU154" s="131"/>
      <c r="BV154" s="131"/>
      <c r="BW154" s="131"/>
      <c r="BX154" s="131"/>
      <c r="BY154" s="131"/>
      <c r="BZ154" s="131"/>
      <c r="CA154" s="131"/>
      <c r="CB154" s="131"/>
      <c r="CC154" s="131"/>
      <c r="CD154" s="131"/>
      <c r="CE154" s="131"/>
      <c r="CF154" s="131"/>
      <c r="CG154" s="131"/>
      <c r="CH154" s="131"/>
      <c r="CI154" s="131"/>
      <c r="CJ154" s="131"/>
      <c r="CK154" s="131"/>
      <c r="CL154" s="131"/>
      <c r="CM154" s="131"/>
      <c r="CN154" s="131"/>
      <c r="CO154" s="131"/>
      <c r="CP154" s="131"/>
      <c r="CQ154" s="131"/>
      <c r="CR154" s="131"/>
      <c r="CS154" s="131"/>
      <c r="CT154" s="131"/>
      <c r="CU154" s="131"/>
      <c r="CV154" s="131"/>
      <c r="CW154" s="131"/>
      <c r="CX154" s="131"/>
      <c r="CY154" s="131"/>
      <c r="CZ154" s="131"/>
      <c r="DA154" s="131"/>
      <c r="DB154" s="131"/>
      <c r="DC154" s="131"/>
      <c r="DD154" s="131"/>
      <c r="DE154" s="131"/>
      <c r="DF154" s="131"/>
      <c r="DG154" s="131"/>
      <c r="DH154" s="131"/>
      <c r="DI154" s="131"/>
      <c r="DJ154" s="131"/>
      <c r="DK154" s="131"/>
      <c r="DL154" s="131"/>
      <c r="DM154" s="131"/>
      <c r="DN154" s="131"/>
      <c r="DO154" s="131"/>
      <c r="DP154" s="131"/>
      <c r="DQ154" s="131"/>
      <c r="DR154" s="131"/>
      <c r="DS154" s="131"/>
      <c r="DT154" s="131"/>
      <c r="DU154" s="131"/>
      <c r="DV154" s="131"/>
      <c r="DW154" s="131"/>
      <c r="DX154" s="131"/>
      <c r="DY154" s="131"/>
      <c r="DZ154" s="131"/>
      <c r="EA154" s="131"/>
      <c r="EB154" s="131"/>
      <c r="EC154" s="131"/>
      <c r="ED154" s="131"/>
      <c r="EE154" s="131"/>
      <c r="EF154" s="131"/>
      <c r="EG154" s="131"/>
      <c r="EH154" s="131"/>
      <c r="EI154" s="131"/>
      <c r="EJ154" s="131"/>
      <c r="EK154" s="131"/>
      <c r="EL154" s="131"/>
      <c r="EM154" s="131"/>
      <c r="EN154" s="131"/>
      <c r="EO154" s="131"/>
      <c r="EP154" s="131"/>
      <c r="EQ154" s="131"/>
      <c r="ER154" s="131"/>
      <c r="ES154" s="131"/>
      <c r="ET154" s="131"/>
      <c r="EU154" s="131"/>
      <c r="EV154" s="131"/>
      <c r="EW154" s="131"/>
      <c r="EX154" s="131"/>
      <c r="EY154" s="131"/>
      <c r="EZ154" s="131"/>
      <c r="FA154" s="131"/>
      <c r="FB154" s="131"/>
      <c r="FC154" s="131"/>
      <c r="FD154" s="131"/>
      <c r="FE154" s="131"/>
      <c r="FF154" s="131"/>
      <c r="FG154" s="131"/>
      <c r="FH154" s="131"/>
      <c r="FI154" s="131"/>
      <c r="FJ154" s="131"/>
      <c r="FK154" s="131"/>
      <c r="FL154" s="131"/>
      <c r="FM154" s="131"/>
      <c r="FN154" s="131"/>
      <c r="FO154" s="131"/>
      <c r="FP154" s="131"/>
      <c r="FQ154" s="131"/>
      <c r="FR154" s="131"/>
      <c r="FS154" s="131"/>
      <c r="FT154" s="131"/>
      <c r="FU154" s="131"/>
      <c r="FV154" s="131"/>
      <c r="FW154" s="131"/>
      <c r="FX154" s="131"/>
      <c r="FY154" s="131"/>
      <c r="FZ154" s="131"/>
      <c r="GA154" s="131"/>
      <c r="GB154" s="131"/>
      <c r="GC154" s="131"/>
      <c r="GD154" s="131"/>
      <c r="GE154" s="131"/>
      <c r="GF154" s="131"/>
      <c r="GG154" s="131"/>
      <c r="GH154" s="131"/>
      <c r="GI154" s="131"/>
      <c r="GJ154" s="131"/>
      <c r="GK154" s="131"/>
      <c r="GL154" s="131"/>
      <c r="GM154" s="131"/>
      <c r="GN154" s="131"/>
      <c r="GO154" s="131"/>
      <c r="GP154" s="131"/>
      <c r="GQ154" s="131"/>
      <c r="GR154" s="131"/>
      <c r="GS154" s="131"/>
      <c r="GT154" s="131"/>
      <c r="GU154" s="131"/>
      <c r="GV154" s="131"/>
      <c r="GW154" s="131"/>
      <c r="GX154" s="131"/>
      <c r="GY154" s="131"/>
      <c r="GZ154" s="131"/>
      <c r="HA154" s="131"/>
      <c r="HB154" s="131"/>
      <c r="HC154" s="131"/>
      <c r="HD154" s="131"/>
      <c r="HE154" s="131"/>
      <c r="HF154" s="131"/>
      <c r="HG154" s="131"/>
      <c r="HH154" s="131"/>
      <c r="HI154" s="131"/>
      <c r="HJ154" s="131"/>
      <c r="HK154" s="131"/>
      <c r="HL154" s="131"/>
      <c r="HM154" s="131"/>
      <c r="HN154" s="131"/>
      <c r="HO154" s="131"/>
      <c r="HP154" s="131"/>
      <c r="HQ154" s="131"/>
      <c r="HR154" s="131"/>
      <c r="HS154" s="131"/>
      <c r="HT154" s="131"/>
      <c r="HU154" s="131"/>
      <c r="HV154" s="131"/>
      <c r="HW154" s="131"/>
      <c r="HX154" s="131"/>
      <c r="HY154" s="131"/>
      <c r="HZ154" s="131"/>
      <c r="IA154" s="131"/>
      <c r="IB154" s="131"/>
      <c r="IC154" s="131"/>
      <c r="ID154" s="131"/>
      <c r="IE154" s="131"/>
      <c r="IF154" s="131"/>
      <c r="IG154" s="131"/>
      <c r="IH154" s="131"/>
      <c r="II154" s="131"/>
      <c r="IJ154" s="131"/>
      <c r="IK154" s="131"/>
      <c r="IL154" s="131"/>
      <c r="IM154" s="131"/>
      <c r="IN154" s="131"/>
      <c r="IO154" s="131"/>
      <c r="IP154" s="131"/>
      <c r="IQ154" s="131"/>
    </row>
    <row r="155" spans="1:251" x14ac:dyDescent="0.2">
      <c r="A155" s="3" t="s">
        <v>124</v>
      </c>
      <c r="B155" s="3"/>
      <c r="C155" s="3"/>
      <c r="D155" s="3"/>
      <c r="E155" s="3"/>
      <c r="F155" s="3"/>
      <c r="G155" s="3"/>
      <c r="H155" s="3"/>
    </row>
    <row r="156" spans="1:251" x14ac:dyDescent="0.2">
      <c r="A156" s="43" t="s">
        <v>2</v>
      </c>
      <c r="B156" s="49" t="s">
        <v>3</v>
      </c>
      <c r="C156" s="50"/>
      <c r="D156" s="50"/>
      <c r="E156" s="50"/>
      <c r="F156" s="50"/>
      <c r="G156" s="43" t="s">
        <v>4</v>
      </c>
      <c r="H156" s="43" t="s">
        <v>5</v>
      </c>
    </row>
    <row r="157" spans="1:251" x14ac:dyDescent="0.2">
      <c r="A157" s="55"/>
      <c r="B157" s="100" t="s">
        <v>6</v>
      </c>
      <c r="C157" s="121" t="s">
        <v>7</v>
      </c>
      <c r="D157" s="121" t="s">
        <v>8</v>
      </c>
      <c r="E157" s="121" t="s">
        <v>9</v>
      </c>
      <c r="F157" s="121" t="s">
        <v>10</v>
      </c>
      <c r="G157" s="55"/>
      <c r="H157" s="55"/>
    </row>
    <row r="158" spans="1:251" x14ac:dyDescent="0.2">
      <c r="A158" s="1" t="s">
        <v>239</v>
      </c>
      <c r="B158" s="1"/>
      <c r="C158" s="1"/>
      <c r="D158" s="1"/>
      <c r="E158" s="1"/>
      <c r="F158" s="1"/>
      <c r="G158" s="1"/>
      <c r="H158" s="1"/>
    </row>
    <row r="159" spans="1:251" s="12" customFormat="1" x14ac:dyDescent="0.2">
      <c r="A159" s="11" t="s">
        <v>30</v>
      </c>
      <c r="B159" s="10">
        <v>90</v>
      </c>
      <c r="C159" s="8">
        <v>10.6</v>
      </c>
      <c r="D159" s="8">
        <v>12.6</v>
      </c>
      <c r="E159" s="8">
        <v>9.06</v>
      </c>
      <c r="F159" s="8">
        <v>207.09</v>
      </c>
      <c r="G159" s="82" t="s">
        <v>31</v>
      </c>
      <c r="H159" s="6" t="s">
        <v>32</v>
      </c>
    </row>
    <row r="160" spans="1:251" x14ac:dyDescent="0.2">
      <c r="A160" s="6" t="s">
        <v>125</v>
      </c>
      <c r="B160" s="38">
        <v>150</v>
      </c>
      <c r="C160" s="122">
        <v>2.6</v>
      </c>
      <c r="D160" s="122">
        <v>11.8</v>
      </c>
      <c r="E160" s="122">
        <v>12.81</v>
      </c>
      <c r="F160" s="122">
        <v>163.5</v>
      </c>
      <c r="G160" s="94" t="s">
        <v>126</v>
      </c>
      <c r="H160" s="123" t="s">
        <v>127</v>
      </c>
    </row>
    <row r="161" spans="1:251" x14ac:dyDescent="0.2">
      <c r="A161" s="11" t="s">
        <v>21</v>
      </c>
      <c r="B161" s="42">
        <v>215</v>
      </c>
      <c r="C161" s="42">
        <v>7.0000000000000007E-2</v>
      </c>
      <c r="D161" s="42">
        <v>0.02</v>
      </c>
      <c r="E161" s="42">
        <v>15</v>
      </c>
      <c r="F161" s="42">
        <v>60</v>
      </c>
      <c r="G161" s="69" t="s">
        <v>22</v>
      </c>
      <c r="H161" s="70" t="s">
        <v>23</v>
      </c>
    </row>
    <row r="162" spans="1:251" x14ac:dyDescent="0.2">
      <c r="A162" s="137" t="s">
        <v>45</v>
      </c>
      <c r="B162" s="7">
        <v>20</v>
      </c>
      <c r="C162" s="124">
        <v>1.3</v>
      </c>
      <c r="D162" s="124">
        <v>0.2</v>
      </c>
      <c r="E162" s="124">
        <v>8.6</v>
      </c>
      <c r="F162" s="124">
        <v>43</v>
      </c>
      <c r="G162" s="41">
        <v>11</v>
      </c>
      <c r="H162" s="11" t="s">
        <v>47</v>
      </c>
    </row>
    <row r="163" spans="1:251" x14ac:dyDescent="0.2">
      <c r="A163" s="16" t="s">
        <v>25</v>
      </c>
      <c r="B163" s="4">
        <f t="shared" ref="B163:F163" si="22">SUM(B159:B162)</f>
        <v>475</v>
      </c>
      <c r="C163" s="31">
        <f t="shared" si="22"/>
        <v>14.57</v>
      </c>
      <c r="D163" s="31">
        <f t="shared" si="22"/>
        <v>24.619999999999997</v>
      </c>
      <c r="E163" s="31">
        <f t="shared" si="22"/>
        <v>45.470000000000006</v>
      </c>
      <c r="F163" s="31">
        <f t="shared" si="22"/>
        <v>473.59000000000003</v>
      </c>
      <c r="G163" s="4"/>
      <c r="H163" s="6"/>
    </row>
    <row r="164" spans="1:251" x14ac:dyDescent="0.2">
      <c r="A164" s="46" t="s">
        <v>240</v>
      </c>
      <c r="B164" s="47"/>
      <c r="C164" s="103"/>
      <c r="D164" s="103"/>
      <c r="E164" s="103"/>
      <c r="F164" s="103"/>
      <c r="G164" s="47"/>
      <c r="H164" s="48"/>
    </row>
    <row r="165" spans="1:251" s="18" customFormat="1" x14ac:dyDescent="0.2">
      <c r="A165" s="137" t="s">
        <v>189</v>
      </c>
      <c r="B165" s="133">
        <v>100</v>
      </c>
      <c r="C165" s="122">
        <v>8.64</v>
      </c>
      <c r="D165" s="122">
        <v>9.85</v>
      </c>
      <c r="E165" s="122">
        <v>45.53</v>
      </c>
      <c r="F165" s="122">
        <v>292.98</v>
      </c>
      <c r="G165" s="138" t="s">
        <v>190</v>
      </c>
      <c r="H165" s="132" t="s">
        <v>191</v>
      </c>
    </row>
    <row r="166" spans="1:251" x14ac:dyDescent="0.2">
      <c r="A166" s="6" t="s">
        <v>54</v>
      </c>
      <c r="B166" s="38">
        <v>100</v>
      </c>
      <c r="C166" s="7">
        <v>0.4</v>
      </c>
      <c r="D166" s="7">
        <v>0.4</v>
      </c>
      <c r="E166" s="7">
        <f>19.6/2</f>
        <v>9.8000000000000007</v>
      </c>
      <c r="F166" s="7">
        <f>94/2</f>
        <v>47</v>
      </c>
      <c r="G166" s="66" t="s">
        <v>55</v>
      </c>
      <c r="H166" s="6" t="s">
        <v>56</v>
      </c>
    </row>
    <row r="167" spans="1:251" x14ac:dyDescent="0.2">
      <c r="A167" s="160" t="s">
        <v>175</v>
      </c>
      <c r="B167" s="161">
        <v>200</v>
      </c>
      <c r="C167" s="173">
        <v>0.6</v>
      </c>
      <c r="D167" s="173">
        <v>0.4</v>
      </c>
      <c r="E167" s="173">
        <v>32.6</v>
      </c>
      <c r="F167" s="173">
        <v>136.4</v>
      </c>
      <c r="G167" s="162" t="s">
        <v>176</v>
      </c>
      <c r="H167" s="163" t="s">
        <v>177</v>
      </c>
    </row>
    <row r="168" spans="1:251" x14ac:dyDescent="0.2">
      <c r="A168" s="127" t="s">
        <v>25</v>
      </c>
      <c r="B168" s="128">
        <f t="shared" ref="B168:F168" si="23">SUM(B165:B167)</f>
        <v>400</v>
      </c>
      <c r="C168" s="128">
        <f t="shared" si="23"/>
        <v>9.64</v>
      </c>
      <c r="D168" s="128">
        <f t="shared" si="23"/>
        <v>10.65</v>
      </c>
      <c r="E168" s="128">
        <f t="shared" si="23"/>
        <v>87.93</v>
      </c>
      <c r="F168" s="128">
        <f t="shared" si="23"/>
        <v>476.38</v>
      </c>
      <c r="G168" s="129"/>
      <c r="H168" s="130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1"/>
      <c r="AE168" s="131"/>
      <c r="AF168" s="131"/>
      <c r="AG168" s="131"/>
      <c r="AH168" s="131"/>
      <c r="AI168" s="131"/>
      <c r="AJ168" s="131"/>
      <c r="AK168" s="131"/>
      <c r="AL168" s="131"/>
      <c r="AM168" s="131"/>
      <c r="AN168" s="131"/>
      <c r="AO168" s="131"/>
      <c r="AP168" s="131"/>
      <c r="AQ168" s="131"/>
      <c r="AR168" s="131"/>
      <c r="AS168" s="131"/>
      <c r="AT168" s="131"/>
      <c r="AU168" s="131"/>
      <c r="AV168" s="131"/>
      <c r="AW168" s="131"/>
      <c r="AX168" s="131"/>
      <c r="AY168" s="131"/>
      <c r="AZ168" s="131"/>
      <c r="BA168" s="131"/>
      <c r="BB168" s="131"/>
      <c r="BC168" s="131"/>
      <c r="BD168" s="131"/>
      <c r="BE168" s="131"/>
      <c r="BF168" s="131"/>
      <c r="BG168" s="131"/>
      <c r="BH168" s="131"/>
      <c r="BI168" s="131"/>
      <c r="BJ168" s="131"/>
      <c r="BK168" s="131"/>
      <c r="BL168" s="131"/>
      <c r="BM168" s="131"/>
      <c r="BN168" s="131"/>
      <c r="BO168" s="131"/>
      <c r="BP168" s="131"/>
      <c r="BQ168" s="131"/>
      <c r="BR168" s="131"/>
      <c r="BS168" s="131"/>
      <c r="BT168" s="131"/>
      <c r="BU168" s="131"/>
      <c r="BV168" s="131"/>
      <c r="BW168" s="131"/>
      <c r="BX168" s="131"/>
      <c r="BY168" s="131"/>
      <c r="BZ168" s="131"/>
      <c r="CA168" s="131"/>
      <c r="CB168" s="131"/>
      <c r="CC168" s="131"/>
      <c r="CD168" s="131"/>
      <c r="CE168" s="131"/>
      <c r="CF168" s="131"/>
      <c r="CG168" s="131"/>
      <c r="CH168" s="131"/>
      <c r="CI168" s="131"/>
      <c r="CJ168" s="131"/>
      <c r="CK168" s="131"/>
      <c r="CL168" s="131"/>
      <c r="CM168" s="131"/>
      <c r="CN168" s="131"/>
      <c r="CO168" s="131"/>
      <c r="CP168" s="131"/>
      <c r="CQ168" s="131"/>
      <c r="CR168" s="131"/>
      <c r="CS168" s="131"/>
      <c r="CT168" s="131"/>
      <c r="CU168" s="131"/>
      <c r="CV168" s="131"/>
      <c r="CW168" s="131"/>
      <c r="CX168" s="131"/>
      <c r="CY168" s="131"/>
      <c r="CZ168" s="131"/>
      <c r="DA168" s="131"/>
      <c r="DB168" s="131"/>
      <c r="DC168" s="131"/>
      <c r="DD168" s="131"/>
      <c r="DE168" s="131"/>
      <c r="DF168" s="131"/>
      <c r="DG168" s="131"/>
      <c r="DH168" s="131"/>
      <c r="DI168" s="131"/>
      <c r="DJ168" s="131"/>
      <c r="DK168" s="131"/>
      <c r="DL168" s="131"/>
      <c r="DM168" s="131"/>
      <c r="DN168" s="131"/>
      <c r="DO168" s="131"/>
      <c r="DP168" s="131"/>
      <c r="DQ168" s="131"/>
      <c r="DR168" s="131"/>
      <c r="DS168" s="131"/>
      <c r="DT168" s="131"/>
      <c r="DU168" s="131"/>
      <c r="DV168" s="131"/>
      <c r="DW168" s="131"/>
      <c r="DX168" s="131"/>
      <c r="DY168" s="131"/>
      <c r="DZ168" s="131"/>
      <c r="EA168" s="131"/>
      <c r="EB168" s="131"/>
      <c r="EC168" s="131"/>
      <c r="ED168" s="131"/>
      <c r="EE168" s="131"/>
      <c r="EF168" s="131"/>
      <c r="EG168" s="131"/>
      <c r="EH168" s="131"/>
      <c r="EI168" s="131"/>
      <c r="EJ168" s="131"/>
      <c r="EK168" s="131"/>
      <c r="EL168" s="131"/>
      <c r="EM168" s="131"/>
      <c r="EN168" s="131"/>
      <c r="EO168" s="131"/>
      <c r="EP168" s="131"/>
      <c r="EQ168" s="131"/>
      <c r="ER168" s="131"/>
      <c r="ES168" s="131"/>
      <c r="ET168" s="131"/>
      <c r="EU168" s="131"/>
      <c r="EV168" s="131"/>
      <c r="EW168" s="131"/>
      <c r="EX168" s="131"/>
      <c r="EY168" s="131"/>
      <c r="EZ168" s="131"/>
      <c r="FA168" s="131"/>
      <c r="FB168" s="131"/>
      <c r="FC168" s="131"/>
      <c r="FD168" s="131"/>
      <c r="FE168" s="131"/>
      <c r="FF168" s="131"/>
      <c r="FG168" s="131"/>
      <c r="FH168" s="131"/>
      <c r="FI168" s="131"/>
      <c r="FJ168" s="131"/>
      <c r="FK168" s="131"/>
      <c r="FL168" s="131"/>
      <c r="FM168" s="131"/>
      <c r="FN168" s="131"/>
      <c r="FO168" s="131"/>
      <c r="FP168" s="131"/>
      <c r="FQ168" s="131"/>
      <c r="FR168" s="131"/>
      <c r="FS168" s="131"/>
      <c r="FT168" s="131"/>
      <c r="FU168" s="131"/>
      <c r="FV168" s="131"/>
      <c r="FW168" s="131"/>
      <c r="FX168" s="131"/>
      <c r="FY168" s="131"/>
      <c r="FZ168" s="131"/>
      <c r="GA168" s="131"/>
      <c r="GB168" s="131"/>
      <c r="GC168" s="131"/>
      <c r="GD168" s="131"/>
      <c r="GE168" s="131"/>
      <c r="GF168" s="131"/>
      <c r="GG168" s="131"/>
      <c r="GH168" s="131"/>
      <c r="GI168" s="131"/>
      <c r="GJ168" s="131"/>
      <c r="GK168" s="131"/>
      <c r="GL168" s="131"/>
      <c r="GM168" s="131"/>
      <c r="GN168" s="131"/>
      <c r="GO168" s="131"/>
      <c r="GP168" s="131"/>
      <c r="GQ168" s="131"/>
      <c r="GR168" s="131"/>
      <c r="GS168" s="131"/>
      <c r="GT168" s="131"/>
      <c r="GU168" s="131"/>
      <c r="GV168" s="131"/>
      <c r="GW168" s="131"/>
      <c r="GX168" s="131"/>
      <c r="GY168" s="131"/>
      <c r="GZ168" s="131"/>
      <c r="HA168" s="131"/>
      <c r="HB168" s="131"/>
      <c r="HC168" s="131"/>
      <c r="HD168" s="131"/>
      <c r="HE168" s="131"/>
      <c r="HF168" s="131"/>
      <c r="HG168" s="131"/>
      <c r="HH168" s="131"/>
      <c r="HI168" s="131"/>
      <c r="HJ168" s="131"/>
      <c r="HK168" s="131"/>
      <c r="HL168" s="131"/>
      <c r="HM168" s="131"/>
      <c r="HN168" s="131"/>
      <c r="HO168" s="131"/>
      <c r="HP168" s="131"/>
      <c r="HQ168" s="131"/>
      <c r="HR168" s="131"/>
      <c r="HS168" s="131"/>
      <c r="HT168" s="131"/>
      <c r="HU168" s="131"/>
      <c r="HV168" s="131"/>
      <c r="HW168" s="131"/>
      <c r="HX168" s="131"/>
      <c r="HY168" s="131"/>
      <c r="HZ168" s="131"/>
      <c r="IA168" s="131"/>
      <c r="IB168" s="131"/>
      <c r="IC168" s="131"/>
      <c r="ID168" s="131"/>
      <c r="IE168" s="131"/>
      <c r="IF168" s="131"/>
      <c r="IG168" s="131"/>
      <c r="IH168" s="131"/>
      <c r="II168" s="131"/>
      <c r="IJ168" s="131"/>
      <c r="IK168" s="131"/>
      <c r="IL168" s="131"/>
      <c r="IM168" s="131"/>
      <c r="IN168" s="131"/>
      <c r="IO168" s="131"/>
      <c r="IP168" s="131"/>
      <c r="IQ168" s="131"/>
    </row>
  </sheetData>
  <mergeCells count="86">
    <mergeCell ref="A158:H158"/>
    <mergeCell ref="A164:H164"/>
    <mergeCell ref="A145:H145"/>
    <mergeCell ref="A150:H150"/>
    <mergeCell ref="A155:H155"/>
    <mergeCell ref="A156:A157"/>
    <mergeCell ref="B156:F156"/>
    <mergeCell ref="G156:G157"/>
    <mergeCell ref="H156:H157"/>
    <mergeCell ref="A131:H131"/>
    <mergeCell ref="A137:H137"/>
    <mergeCell ref="A142:H142"/>
    <mergeCell ref="A143:A144"/>
    <mergeCell ref="B143:F143"/>
    <mergeCell ref="G143:G144"/>
    <mergeCell ref="H143:H144"/>
    <mergeCell ref="A117:H117"/>
    <mergeCell ref="A123:H123"/>
    <mergeCell ref="A128:H128"/>
    <mergeCell ref="A129:A130"/>
    <mergeCell ref="B129:F129"/>
    <mergeCell ref="G129:G130"/>
    <mergeCell ref="H129:H130"/>
    <mergeCell ref="A103:H103"/>
    <mergeCell ref="A109:H109"/>
    <mergeCell ref="A114:H114"/>
    <mergeCell ref="A115:A116"/>
    <mergeCell ref="B115:F115"/>
    <mergeCell ref="G115:G116"/>
    <mergeCell ref="H115:H116"/>
    <mergeCell ref="A89:H89"/>
    <mergeCell ref="A95:H95"/>
    <mergeCell ref="A100:H100"/>
    <mergeCell ref="A101:A102"/>
    <mergeCell ref="B101:F101"/>
    <mergeCell ref="G101:G102"/>
    <mergeCell ref="H101:H102"/>
    <mergeCell ref="A75:H75"/>
    <mergeCell ref="A80:H80"/>
    <mergeCell ref="A85:H85"/>
    <mergeCell ref="A86:H86"/>
    <mergeCell ref="A87:A88"/>
    <mergeCell ref="B87:F87"/>
    <mergeCell ref="G87:G88"/>
    <mergeCell ref="H87:H88"/>
    <mergeCell ref="A61:H61"/>
    <mergeCell ref="A67:H67"/>
    <mergeCell ref="A72:H72"/>
    <mergeCell ref="A73:A74"/>
    <mergeCell ref="B73:F73"/>
    <mergeCell ref="G73:G74"/>
    <mergeCell ref="H73:H74"/>
    <mergeCell ref="A47:H47"/>
    <mergeCell ref="A53:H53"/>
    <mergeCell ref="A58:H58"/>
    <mergeCell ref="A59:A60"/>
    <mergeCell ref="B59:F59"/>
    <mergeCell ref="G59:G60"/>
    <mergeCell ref="H59:H60"/>
    <mergeCell ref="A32:H32"/>
    <mergeCell ref="A39:H39"/>
    <mergeCell ref="A44:H44"/>
    <mergeCell ref="A45:A46"/>
    <mergeCell ref="B45:F45"/>
    <mergeCell ref="G45:G46"/>
    <mergeCell ref="H45:H46"/>
    <mergeCell ref="A19:H19"/>
    <mergeCell ref="A24:H24"/>
    <mergeCell ref="A29:H29"/>
    <mergeCell ref="A30:A31"/>
    <mergeCell ref="B30:F30"/>
    <mergeCell ref="G30:G31"/>
    <mergeCell ref="H30:H31"/>
    <mergeCell ref="A5:H5"/>
    <mergeCell ref="A11:H11"/>
    <mergeCell ref="A16:H16"/>
    <mergeCell ref="A17:A18"/>
    <mergeCell ref="B17:F17"/>
    <mergeCell ref="G17:G18"/>
    <mergeCell ref="H17:H18"/>
    <mergeCell ref="A1:H1"/>
    <mergeCell ref="A2:H2"/>
    <mergeCell ref="A3:A4"/>
    <mergeCell ref="B3:F3"/>
    <mergeCell ref="G3:G4"/>
    <mergeCell ref="H3:H4"/>
  </mergeCells>
  <pageMargins left="0.19685039370078741" right="0.19685039370078741" top="0.19685039370078741" bottom="0.19685039370078741" header="0.19685039370078741" footer="0.19685039370078741"/>
  <pageSetup paperSize="9" scale="7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5"/>
  <sheetViews>
    <sheetView zoomScale="120" zoomScaleNormal="120" workbookViewId="0">
      <selection sqref="A1:H219"/>
    </sheetView>
  </sheetViews>
  <sheetFormatPr defaultColWidth="9.33203125" defaultRowHeight="12" x14ac:dyDescent="0.3"/>
  <cols>
    <col min="1" max="1" width="33" style="273" customWidth="1"/>
    <col min="2" max="2" width="9.33203125" style="254"/>
    <col min="3" max="4" width="7.6640625" style="256" customWidth="1"/>
    <col min="5" max="5" width="9.88671875" style="256" customWidth="1"/>
    <col min="6" max="6" width="7.5546875" style="256" customWidth="1"/>
    <col min="7" max="7" width="7.33203125" style="277" customWidth="1"/>
    <col min="8" max="8" width="16.33203125" style="254" customWidth="1"/>
    <col min="9" max="256" width="9.33203125" style="184"/>
    <col min="257" max="257" width="33" style="184" customWidth="1"/>
    <col min="258" max="258" width="9.33203125" style="184"/>
    <col min="259" max="260" width="7.6640625" style="184" customWidth="1"/>
    <col min="261" max="261" width="9.88671875" style="184" customWidth="1"/>
    <col min="262" max="262" width="7.5546875" style="184" customWidth="1"/>
    <col min="263" max="263" width="7.33203125" style="184" customWidth="1"/>
    <col min="264" max="264" width="16.33203125" style="184" customWidth="1"/>
    <col min="265" max="512" width="9.33203125" style="184"/>
    <col min="513" max="513" width="33" style="184" customWidth="1"/>
    <col min="514" max="514" width="9.33203125" style="184"/>
    <col min="515" max="516" width="7.6640625" style="184" customWidth="1"/>
    <col min="517" max="517" width="9.88671875" style="184" customWidth="1"/>
    <col min="518" max="518" width="7.5546875" style="184" customWidth="1"/>
    <col min="519" max="519" width="7.33203125" style="184" customWidth="1"/>
    <col min="520" max="520" width="16.33203125" style="184" customWidth="1"/>
    <col min="521" max="768" width="9.33203125" style="184"/>
    <col min="769" max="769" width="33" style="184" customWidth="1"/>
    <col min="770" max="770" width="9.33203125" style="184"/>
    <col min="771" max="772" width="7.6640625" style="184" customWidth="1"/>
    <col min="773" max="773" width="9.88671875" style="184" customWidth="1"/>
    <col min="774" max="774" width="7.5546875" style="184" customWidth="1"/>
    <col min="775" max="775" width="7.33203125" style="184" customWidth="1"/>
    <col min="776" max="776" width="16.33203125" style="184" customWidth="1"/>
    <col min="777" max="1024" width="9.33203125" style="184"/>
    <col min="1025" max="1025" width="33" style="184" customWidth="1"/>
    <col min="1026" max="1026" width="9.33203125" style="184"/>
    <col min="1027" max="1028" width="7.6640625" style="184" customWidth="1"/>
    <col min="1029" max="1029" width="9.88671875" style="184" customWidth="1"/>
    <col min="1030" max="1030" width="7.5546875" style="184" customWidth="1"/>
    <col min="1031" max="1031" width="7.33203125" style="184" customWidth="1"/>
    <col min="1032" max="1032" width="16.33203125" style="184" customWidth="1"/>
    <col min="1033" max="1280" width="9.33203125" style="184"/>
    <col min="1281" max="1281" width="33" style="184" customWidth="1"/>
    <col min="1282" max="1282" width="9.33203125" style="184"/>
    <col min="1283" max="1284" width="7.6640625" style="184" customWidth="1"/>
    <col min="1285" max="1285" width="9.88671875" style="184" customWidth="1"/>
    <col min="1286" max="1286" width="7.5546875" style="184" customWidth="1"/>
    <col min="1287" max="1287" width="7.33203125" style="184" customWidth="1"/>
    <col min="1288" max="1288" width="16.33203125" style="184" customWidth="1"/>
    <col min="1289" max="1536" width="9.33203125" style="184"/>
    <col min="1537" max="1537" width="33" style="184" customWidth="1"/>
    <col min="1538" max="1538" width="9.33203125" style="184"/>
    <col min="1539" max="1540" width="7.6640625" style="184" customWidth="1"/>
    <col min="1541" max="1541" width="9.88671875" style="184" customWidth="1"/>
    <col min="1542" max="1542" width="7.5546875" style="184" customWidth="1"/>
    <col min="1543" max="1543" width="7.33203125" style="184" customWidth="1"/>
    <col min="1544" max="1544" width="16.33203125" style="184" customWidth="1"/>
    <col min="1545" max="1792" width="9.33203125" style="184"/>
    <col min="1793" max="1793" width="33" style="184" customWidth="1"/>
    <col min="1794" max="1794" width="9.33203125" style="184"/>
    <col min="1795" max="1796" width="7.6640625" style="184" customWidth="1"/>
    <col min="1797" max="1797" width="9.88671875" style="184" customWidth="1"/>
    <col min="1798" max="1798" width="7.5546875" style="184" customWidth="1"/>
    <col min="1799" max="1799" width="7.33203125" style="184" customWidth="1"/>
    <col min="1800" max="1800" width="16.33203125" style="184" customWidth="1"/>
    <col min="1801" max="2048" width="9.33203125" style="184"/>
    <col min="2049" max="2049" width="33" style="184" customWidth="1"/>
    <col min="2050" max="2050" width="9.33203125" style="184"/>
    <col min="2051" max="2052" width="7.6640625" style="184" customWidth="1"/>
    <col min="2053" max="2053" width="9.88671875" style="184" customWidth="1"/>
    <col min="2054" max="2054" width="7.5546875" style="184" customWidth="1"/>
    <col min="2055" max="2055" width="7.33203125" style="184" customWidth="1"/>
    <col min="2056" max="2056" width="16.33203125" style="184" customWidth="1"/>
    <col min="2057" max="2304" width="9.33203125" style="184"/>
    <col min="2305" max="2305" width="33" style="184" customWidth="1"/>
    <col min="2306" max="2306" width="9.33203125" style="184"/>
    <col min="2307" max="2308" width="7.6640625" style="184" customWidth="1"/>
    <col min="2309" max="2309" width="9.88671875" style="184" customWidth="1"/>
    <col min="2310" max="2310" width="7.5546875" style="184" customWidth="1"/>
    <col min="2311" max="2311" width="7.33203125" style="184" customWidth="1"/>
    <col min="2312" max="2312" width="16.33203125" style="184" customWidth="1"/>
    <col min="2313" max="2560" width="9.33203125" style="184"/>
    <col min="2561" max="2561" width="33" style="184" customWidth="1"/>
    <col min="2562" max="2562" width="9.33203125" style="184"/>
    <col min="2563" max="2564" width="7.6640625" style="184" customWidth="1"/>
    <col min="2565" max="2565" width="9.88671875" style="184" customWidth="1"/>
    <col min="2566" max="2566" width="7.5546875" style="184" customWidth="1"/>
    <col min="2567" max="2567" width="7.33203125" style="184" customWidth="1"/>
    <col min="2568" max="2568" width="16.33203125" style="184" customWidth="1"/>
    <col min="2569" max="2816" width="9.33203125" style="184"/>
    <col min="2817" max="2817" width="33" style="184" customWidth="1"/>
    <col min="2818" max="2818" width="9.33203125" style="184"/>
    <col min="2819" max="2820" width="7.6640625" style="184" customWidth="1"/>
    <col min="2821" max="2821" width="9.88671875" style="184" customWidth="1"/>
    <col min="2822" max="2822" width="7.5546875" style="184" customWidth="1"/>
    <col min="2823" max="2823" width="7.33203125" style="184" customWidth="1"/>
    <col min="2824" max="2824" width="16.33203125" style="184" customWidth="1"/>
    <col min="2825" max="3072" width="9.33203125" style="184"/>
    <col min="3073" max="3073" width="33" style="184" customWidth="1"/>
    <col min="3074" max="3074" width="9.33203125" style="184"/>
    <col min="3075" max="3076" width="7.6640625" style="184" customWidth="1"/>
    <col min="3077" max="3077" width="9.88671875" style="184" customWidth="1"/>
    <col min="3078" max="3078" width="7.5546875" style="184" customWidth="1"/>
    <col min="3079" max="3079" width="7.33203125" style="184" customWidth="1"/>
    <col min="3080" max="3080" width="16.33203125" style="184" customWidth="1"/>
    <col min="3081" max="3328" width="9.33203125" style="184"/>
    <col min="3329" max="3329" width="33" style="184" customWidth="1"/>
    <col min="3330" max="3330" width="9.33203125" style="184"/>
    <col min="3331" max="3332" width="7.6640625" style="184" customWidth="1"/>
    <col min="3333" max="3333" width="9.88671875" style="184" customWidth="1"/>
    <col min="3334" max="3334" width="7.5546875" style="184" customWidth="1"/>
    <col min="3335" max="3335" width="7.33203125" style="184" customWidth="1"/>
    <col min="3336" max="3336" width="16.33203125" style="184" customWidth="1"/>
    <col min="3337" max="3584" width="9.33203125" style="184"/>
    <col min="3585" max="3585" width="33" style="184" customWidth="1"/>
    <col min="3586" max="3586" width="9.33203125" style="184"/>
    <col min="3587" max="3588" width="7.6640625" style="184" customWidth="1"/>
    <col min="3589" max="3589" width="9.88671875" style="184" customWidth="1"/>
    <col min="3590" max="3590" width="7.5546875" style="184" customWidth="1"/>
    <col min="3591" max="3591" width="7.33203125" style="184" customWidth="1"/>
    <col min="3592" max="3592" width="16.33203125" style="184" customWidth="1"/>
    <col min="3593" max="3840" width="9.33203125" style="184"/>
    <col min="3841" max="3841" width="33" style="184" customWidth="1"/>
    <col min="3842" max="3842" width="9.33203125" style="184"/>
    <col min="3843" max="3844" width="7.6640625" style="184" customWidth="1"/>
    <col min="3845" max="3845" width="9.88671875" style="184" customWidth="1"/>
    <col min="3846" max="3846" width="7.5546875" style="184" customWidth="1"/>
    <col min="3847" max="3847" width="7.33203125" style="184" customWidth="1"/>
    <col min="3848" max="3848" width="16.33203125" style="184" customWidth="1"/>
    <col min="3849" max="4096" width="9.33203125" style="184"/>
    <col min="4097" max="4097" width="33" style="184" customWidth="1"/>
    <col min="4098" max="4098" width="9.33203125" style="184"/>
    <col min="4099" max="4100" width="7.6640625" style="184" customWidth="1"/>
    <col min="4101" max="4101" width="9.88671875" style="184" customWidth="1"/>
    <col min="4102" max="4102" width="7.5546875" style="184" customWidth="1"/>
    <col min="4103" max="4103" width="7.33203125" style="184" customWidth="1"/>
    <col min="4104" max="4104" width="16.33203125" style="184" customWidth="1"/>
    <col min="4105" max="4352" width="9.33203125" style="184"/>
    <col min="4353" max="4353" width="33" style="184" customWidth="1"/>
    <col min="4354" max="4354" width="9.33203125" style="184"/>
    <col min="4355" max="4356" width="7.6640625" style="184" customWidth="1"/>
    <col min="4357" max="4357" width="9.88671875" style="184" customWidth="1"/>
    <col min="4358" max="4358" width="7.5546875" style="184" customWidth="1"/>
    <col min="4359" max="4359" width="7.33203125" style="184" customWidth="1"/>
    <col min="4360" max="4360" width="16.33203125" style="184" customWidth="1"/>
    <col min="4361" max="4608" width="9.33203125" style="184"/>
    <col min="4609" max="4609" width="33" style="184" customWidth="1"/>
    <col min="4610" max="4610" width="9.33203125" style="184"/>
    <col min="4611" max="4612" width="7.6640625" style="184" customWidth="1"/>
    <col min="4613" max="4613" width="9.88671875" style="184" customWidth="1"/>
    <col min="4614" max="4614" width="7.5546875" style="184" customWidth="1"/>
    <col min="4615" max="4615" width="7.33203125" style="184" customWidth="1"/>
    <col min="4616" max="4616" width="16.33203125" style="184" customWidth="1"/>
    <col min="4617" max="4864" width="9.33203125" style="184"/>
    <col min="4865" max="4865" width="33" style="184" customWidth="1"/>
    <col min="4866" max="4866" width="9.33203125" style="184"/>
    <col min="4867" max="4868" width="7.6640625" style="184" customWidth="1"/>
    <col min="4869" max="4869" width="9.88671875" style="184" customWidth="1"/>
    <col min="4870" max="4870" width="7.5546875" style="184" customWidth="1"/>
    <col min="4871" max="4871" width="7.33203125" style="184" customWidth="1"/>
    <col min="4872" max="4872" width="16.33203125" style="184" customWidth="1"/>
    <col min="4873" max="5120" width="9.33203125" style="184"/>
    <col min="5121" max="5121" width="33" style="184" customWidth="1"/>
    <col min="5122" max="5122" width="9.33203125" style="184"/>
    <col min="5123" max="5124" width="7.6640625" style="184" customWidth="1"/>
    <col min="5125" max="5125" width="9.88671875" style="184" customWidth="1"/>
    <col min="5126" max="5126" width="7.5546875" style="184" customWidth="1"/>
    <col min="5127" max="5127" width="7.33203125" style="184" customWidth="1"/>
    <col min="5128" max="5128" width="16.33203125" style="184" customWidth="1"/>
    <col min="5129" max="5376" width="9.33203125" style="184"/>
    <col min="5377" max="5377" width="33" style="184" customWidth="1"/>
    <col min="5378" max="5378" width="9.33203125" style="184"/>
    <col min="5379" max="5380" width="7.6640625" style="184" customWidth="1"/>
    <col min="5381" max="5381" width="9.88671875" style="184" customWidth="1"/>
    <col min="5382" max="5382" width="7.5546875" style="184" customWidth="1"/>
    <col min="5383" max="5383" width="7.33203125" style="184" customWidth="1"/>
    <col min="5384" max="5384" width="16.33203125" style="184" customWidth="1"/>
    <col min="5385" max="5632" width="9.33203125" style="184"/>
    <col min="5633" max="5633" width="33" style="184" customWidth="1"/>
    <col min="5634" max="5634" width="9.33203125" style="184"/>
    <col min="5635" max="5636" width="7.6640625" style="184" customWidth="1"/>
    <col min="5637" max="5637" width="9.88671875" style="184" customWidth="1"/>
    <col min="5638" max="5638" width="7.5546875" style="184" customWidth="1"/>
    <col min="5639" max="5639" width="7.33203125" style="184" customWidth="1"/>
    <col min="5640" max="5640" width="16.33203125" style="184" customWidth="1"/>
    <col min="5641" max="5888" width="9.33203125" style="184"/>
    <col min="5889" max="5889" width="33" style="184" customWidth="1"/>
    <col min="5890" max="5890" width="9.33203125" style="184"/>
    <col min="5891" max="5892" width="7.6640625" style="184" customWidth="1"/>
    <col min="5893" max="5893" width="9.88671875" style="184" customWidth="1"/>
    <col min="5894" max="5894" width="7.5546875" style="184" customWidth="1"/>
    <col min="5895" max="5895" width="7.33203125" style="184" customWidth="1"/>
    <col min="5896" max="5896" width="16.33203125" style="184" customWidth="1"/>
    <col min="5897" max="6144" width="9.33203125" style="184"/>
    <col min="6145" max="6145" width="33" style="184" customWidth="1"/>
    <col min="6146" max="6146" width="9.33203125" style="184"/>
    <col min="6147" max="6148" width="7.6640625" style="184" customWidth="1"/>
    <col min="6149" max="6149" width="9.88671875" style="184" customWidth="1"/>
    <col min="6150" max="6150" width="7.5546875" style="184" customWidth="1"/>
    <col min="6151" max="6151" width="7.33203125" style="184" customWidth="1"/>
    <col min="6152" max="6152" width="16.33203125" style="184" customWidth="1"/>
    <col min="6153" max="6400" width="9.33203125" style="184"/>
    <col min="6401" max="6401" width="33" style="184" customWidth="1"/>
    <col min="6402" max="6402" width="9.33203125" style="184"/>
    <col min="6403" max="6404" width="7.6640625" style="184" customWidth="1"/>
    <col min="6405" max="6405" width="9.88671875" style="184" customWidth="1"/>
    <col min="6406" max="6406" width="7.5546875" style="184" customWidth="1"/>
    <col min="6407" max="6407" width="7.33203125" style="184" customWidth="1"/>
    <col min="6408" max="6408" width="16.33203125" style="184" customWidth="1"/>
    <col min="6409" max="6656" width="9.33203125" style="184"/>
    <col min="6657" max="6657" width="33" style="184" customWidth="1"/>
    <col min="6658" max="6658" width="9.33203125" style="184"/>
    <col min="6659" max="6660" width="7.6640625" style="184" customWidth="1"/>
    <col min="6661" max="6661" width="9.88671875" style="184" customWidth="1"/>
    <col min="6662" max="6662" width="7.5546875" style="184" customWidth="1"/>
    <col min="6663" max="6663" width="7.33203125" style="184" customWidth="1"/>
    <col min="6664" max="6664" width="16.33203125" style="184" customWidth="1"/>
    <col min="6665" max="6912" width="9.33203125" style="184"/>
    <col min="6913" max="6913" width="33" style="184" customWidth="1"/>
    <col min="6914" max="6914" width="9.33203125" style="184"/>
    <col min="6915" max="6916" width="7.6640625" style="184" customWidth="1"/>
    <col min="6917" max="6917" width="9.88671875" style="184" customWidth="1"/>
    <col min="6918" max="6918" width="7.5546875" style="184" customWidth="1"/>
    <col min="6919" max="6919" width="7.33203125" style="184" customWidth="1"/>
    <col min="6920" max="6920" width="16.33203125" style="184" customWidth="1"/>
    <col min="6921" max="7168" width="9.33203125" style="184"/>
    <col min="7169" max="7169" width="33" style="184" customWidth="1"/>
    <col min="7170" max="7170" width="9.33203125" style="184"/>
    <col min="7171" max="7172" width="7.6640625" style="184" customWidth="1"/>
    <col min="7173" max="7173" width="9.88671875" style="184" customWidth="1"/>
    <col min="7174" max="7174" width="7.5546875" style="184" customWidth="1"/>
    <col min="7175" max="7175" width="7.33203125" style="184" customWidth="1"/>
    <col min="7176" max="7176" width="16.33203125" style="184" customWidth="1"/>
    <col min="7177" max="7424" width="9.33203125" style="184"/>
    <col min="7425" max="7425" width="33" style="184" customWidth="1"/>
    <col min="7426" max="7426" width="9.33203125" style="184"/>
    <col min="7427" max="7428" width="7.6640625" style="184" customWidth="1"/>
    <col min="7429" max="7429" width="9.88671875" style="184" customWidth="1"/>
    <col min="7430" max="7430" width="7.5546875" style="184" customWidth="1"/>
    <col min="7431" max="7431" width="7.33203125" style="184" customWidth="1"/>
    <col min="7432" max="7432" width="16.33203125" style="184" customWidth="1"/>
    <col min="7433" max="7680" width="9.33203125" style="184"/>
    <col min="7681" max="7681" width="33" style="184" customWidth="1"/>
    <col min="7682" max="7682" width="9.33203125" style="184"/>
    <col min="7683" max="7684" width="7.6640625" style="184" customWidth="1"/>
    <col min="7685" max="7685" width="9.88671875" style="184" customWidth="1"/>
    <col min="7686" max="7686" width="7.5546875" style="184" customWidth="1"/>
    <col min="7687" max="7687" width="7.33203125" style="184" customWidth="1"/>
    <col min="7688" max="7688" width="16.33203125" style="184" customWidth="1"/>
    <col min="7689" max="7936" width="9.33203125" style="184"/>
    <col min="7937" max="7937" width="33" style="184" customWidth="1"/>
    <col min="7938" max="7938" width="9.33203125" style="184"/>
    <col min="7939" max="7940" width="7.6640625" style="184" customWidth="1"/>
    <col min="7941" max="7941" width="9.88671875" style="184" customWidth="1"/>
    <col min="7942" max="7942" width="7.5546875" style="184" customWidth="1"/>
    <col min="7943" max="7943" width="7.33203125" style="184" customWidth="1"/>
    <col min="7944" max="7944" width="16.33203125" style="184" customWidth="1"/>
    <col min="7945" max="8192" width="9.33203125" style="184"/>
    <col min="8193" max="8193" width="33" style="184" customWidth="1"/>
    <col min="8194" max="8194" width="9.33203125" style="184"/>
    <col min="8195" max="8196" width="7.6640625" style="184" customWidth="1"/>
    <col min="8197" max="8197" width="9.88671875" style="184" customWidth="1"/>
    <col min="8198" max="8198" width="7.5546875" style="184" customWidth="1"/>
    <col min="8199" max="8199" width="7.33203125" style="184" customWidth="1"/>
    <col min="8200" max="8200" width="16.33203125" style="184" customWidth="1"/>
    <col min="8201" max="8448" width="9.33203125" style="184"/>
    <col min="8449" max="8449" width="33" style="184" customWidth="1"/>
    <col min="8450" max="8450" width="9.33203125" style="184"/>
    <col min="8451" max="8452" width="7.6640625" style="184" customWidth="1"/>
    <col min="8453" max="8453" width="9.88671875" style="184" customWidth="1"/>
    <col min="8454" max="8454" width="7.5546875" style="184" customWidth="1"/>
    <col min="8455" max="8455" width="7.33203125" style="184" customWidth="1"/>
    <col min="8456" max="8456" width="16.33203125" style="184" customWidth="1"/>
    <col min="8457" max="8704" width="9.33203125" style="184"/>
    <col min="8705" max="8705" width="33" style="184" customWidth="1"/>
    <col min="8706" max="8706" width="9.33203125" style="184"/>
    <col min="8707" max="8708" width="7.6640625" style="184" customWidth="1"/>
    <col min="8709" max="8709" width="9.88671875" style="184" customWidth="1"/>
    <col min="8710" max="8710" width="7.5546875" style="184" customWidth="1"/>
    <col min="8711" max="8711" width="7.33203125" style="184" customWidth="1"/>
    <col min="8712" max="8712" width="16.33203125" style="184" customWidth="1"/>
    <col min="8713" max="8960" width="9.33203125" style="184"/>
    <col min="8961" max="8961" width="33" style="184" customWidth="1"/>
    <col min="8962" max="8962" width="9.33203125" style="184"/>
    <col min="8963" max="8964" width="7.6640625" style="184" customWidth="1"/>
    <col min="8965" max="8965" width="9.88671875" style="184" customWidth="1"/>
    <col min="8966" max="8966" width="7.5546875" style="184" customWidth="1"/>
    <col min="8967" max="8967" width="7.33203125" style="184" customWidth="1"/>
    <col min="8968" max="8968" width="16.33203125" style="184" customWidth="1"/>
    <col min="8969" max="9216" width="9.33203125" style="184"/>
    <col min="9217" max="9217" width="33" style="184" customWidth="1"/>
    <col min="9218" max="9218" width="9.33203125" style="184"/>
    <col min="9219" max="9220" width="7.6640625" style="184" customWidth="1"/>
    <col min="9221" max="9221" width="9.88671875" style="184" customWidth="1"/>
    <col min="9222" max="9222" width="7.5546875" style="184" customWidth="1"/>
    <col min="9223" max="9223" width="7.33203125" style="184" customWidth="1"/>
    <col min="9224" max="9224" width="16.33203125" style="184" customWidth="1"/>
    <col min="9225" max="9472" width="9.33203125" style="184"/>
    <col min="9473" max="9473" width="33" style="184" customWidth="1"/>
    <col min="9474" max="9474" width="9.33203125" style="184"/>
    <col min="9475" max="9476" width="7.6640625" style="184" customWidth="1"/>
    <col min="9477" max="9477" width="9.88671875" style="184" customWidth="1"/>
    <col min="9478" max="9478" width="7.5546875" style="184" customWidth="1"/>
    <col min="9479" max="9479" width="7.33203125" style="184" customWidth="1"/>
    <col min="9480" max="9480" width="16.33203125" style="184" customWidth="1"/>
    <col min="9481" max="9728" width="9.33203125" style="184"/>
    <col min="9729" max="9729" width="33" style="184" customWidth="1"/>
    <col min="9730" max="9730" width="9.33203125" style="184"/>
    <col min="9731" max="9732" width="7.6640625" style="184" customWidth="1"/>
    <col min="9733" max="9733" width="9.88671875" style="184" customWidth="1"/>
    <col min="9734" max="9734" width="7.5546875" style="184" customWidth="1"/>
    <col min="9735" max="9735" width="7.33203125" style="184" customWidth="1"/>
    <col min="9736" max="9736" width="16.33203125" style="184" customWidth="1"/>
    <col min="9737" max="9984" width="9.33203125" style="184"/>
    <col min="9985" max="9985" width="33" style="184" customWidth="1"/>
    <col min="9986" max="9986" width="9.33203125" style="184"/>
    <col min="9987" max="9988" width="7.6640625" style="184" customWidth="1"/>
    <col min="9989" max="9989" width="9.88671875" style="184" customWidth="1"/>
    <col min="9990" max="9990" width="7.5546875" style="184" customWidth="1"/>
    <col min="9991" max="9991" width="7.33203125" style="184" customWidth="1"/>
    <col min="9992" max="9992" width="16.33203125" style="184" customWidth="1"/>
    <col min="9993" max="10240" width="9.33203125" style="184"/>
    <col min="10241" max="10241" width="33" style="184" customWidth="1"/>
    <col min="10242" max="10242" width="9.33203125" style="184"/>
    <col min="10243" max="10244" width="7.6640625" style="184" customWidth="1"/>
    <col min="10245" max="10245" width="9.88671875" style="184" customWidth="1"/>
    <col min="10246" max="10246" width="7.5546875" style="184" customWidth="1"/>
    <col min="10247" max="10247" width="7.33203125" style="184" customWidth="1"/>
    <col min="10248" max="10248" width="16.33203125" style="184" customWidth="1"/>
    <col min="10249" max="10496" width="9.33203125" style="184"/>
    <col min="10497" max="10497" width="33" style="184" customWidth="1"/>
    <col min="10498" max="10498" width="9.33203125" style="184"/>
    <col min="10499" max="10500" width="7.6640625" style="184" customWidth="1"/>
    <col min="10501" max="10501" width="9.88671875" style="184" customWidth="1"/>
    <col min="10502" max="10502" width="7.5546875" style="184" customWidth="1"/>
    <col min="10503" max="10503" width="7.33203125" style="184" customWidth="1"/>
    <col min="10504" max="10504" width="16.33203125" style="184" customWidth="1"/>
    <col min="10505" max="10752" width="9.33203125" style="184"/>
    <col min="10753" max="10753" width="33" style="184" customWidth="1"/>
    <col min="10754" max="10754" width="9.33203125" style="184"/>
    <col min="10755" max="10756" width="7.6640625" style="184" customWidth="1"/>
    <col min="10757" max="10757" width="9.88671875" style="184" customWidth="1"/>
    <col min="10758" max="10758" width="7.5546875" style="184" customWidth="1"/>
    <col min="10759" max="10759" width="7.33203125" style="184" customWidth="1"/>
    <col min="10760" max="10760" width="16.33203125" style="184" customWidth="1"/>
    <col min="10761" max="11008" width="9.33203125" style="184"/>
    <col min="11009" max="11009" width="33" style="184" customWidth="1"/>
    <col min="11010" max="11010" width="9.33203125" style="184"/>
    <col min="11011" max="11012" width="7.6640625" style="184" customWidth="1"/>
    <col min="11013" max="11013" width="9.88671875" style="184" customWidth="1"/>
    <col min="11014" max="11014" width="7.5546875" style="184" customWidth="1"/>
    <col min="11015" max="11015" width="7.33203125" style="184" customWidth="1"/>
    <col min="11016" max="11016" width="16.33203125" style="184" customWidth="1"/>
    <col min="11017" max="11264" width="9.33203125" style="184"/>
    <col min="11265" max="11265" width="33" style="184" customWidth="1"/>
    <col min="11266" max="11266" width="9.33203125" style="184"/>
    <col min="11267" max="11268" width="7.6640625" style="184" customWidth="1"/>
    <col min="11269" max="11269" width="9.88671875" style="184" customWidth="1"/>
    <col min="11270" max="11270" width="7.5546875" style="184" customWidth="1"/>
    <col min="11271" max="11271" width="7.33203125" style="184" customWidth="1"/>
    <col min="11272" max="11272" width="16.33203125" style="184" customWidth="1"/>
    <col min="11273" max="11520" width="9.33203125" style="184"/>
    <col min="11521" max="11521" width="33" style="184" customWidth="1"/>
    <col min="11522" max="11522" width="9.33203125" style="184"/>
    <col min="11523" max="11524" width="7.6640625" style="184" customWidth="1"/>
    <col min="11525" max="11525" width="9.88671875" style="184" customWidth="1"/>
    <col min="11526" max="11526" width="7.5546875" style="184" customWidth="1"/>
    <col min="11527" max="11527" width="7.33203125" style="184" customWidth="1"/>
    <col min="11528" max="11528" width="16.33203125" style="184" customWidth="1"/>
    <col min="11529" max="11776" width="9.33203125" style="184"/>
    <col min="11777" max="11777" width="33" style="184" customWidth="1"/>
    <col min="11778" max="11778" width="9.33203125" style="184"/>
    <col min="11779" max="11780" width="7.6640625" style="184" customWidth="1"/>
    <col min="11781" max="11781" width="9.88671875" style="184" customWidth="1"/>
    <col min="11782" max="11782" width="7.5546875" style="184" customWidth="1"/>
    <col min="11783" max="11783" width="7.33203125" style="184" customWidth="1"/>
    <col min="11784" max="11784" width="16.33203125" style="184" customWidth="1"/>
    <col min="11785" max="12032" width="9.33203125" style="184"/>
    <col min="12033" max="12033" width="33" style="184" customWidth="1"/>
    <col min="12034" max="12034" width="9.33203125" style="184"/>
    <col min="12035" max="12036" width="7.6640625" style="184" customWidth="1"/>
    <col min="12037" max="12037" width="9.88671875" style="184" customWidth="1"/>
    <col min="12038" max="12038" width="7.5546875" style="184" customWidth="1"/>
    <col min="12039" max="12039" width="7.33203125" style="184" customWidth="1"/>
    <col min="12040" max="12040" width="16.33203125" style="184" customWidth="1"/>
    <col min="12041" max="12288" width="9.33203125" style="184"/>
    <col min="12289" max="12289" width="33" style="184" customWidth="1"/>
    <col min="12290" max="12290" width="9.33203125" style="184"/>
    <col min="12291" max="12292" width="7.6640625" style="184" customWidth="1"/>
    <col min="12293" max="12293" width="9.88671875" style="184" customWidth="1"/>
    <col min="12294" max="12294" width="7.5546875" style="184" customWidth="1"/>
    <col min="12295" max="12295" width="7.33203125" style="184" customWidth="1"/>
    <col min="12296" max="12296" width="16.33203125" style="184" customWidth="1"/>
    <col min="12297" max="12544" width="9.33203125" style="184"/>
    <col min="12545" max="12545" width="33" style="184" customWidth="1"/>
    <col min="12546" max="12546" width="9.33203125" style="184"/>
    <col min="12547" max="12548" width="7.6640625" style="184" customWidth="1"/>
    <col min="12549" max="12549" width="9.88671875" style="184" customWidth="1"/>
    <col min="12550" max="12550" width="7.5546875" style="184" customWidth="1"/>
    <col min="12551" max="12551" width="7.33203125" style="184" customWidth="1"/>
    <col min="12552" max="12552" width="16.33203125" style="184" customWidth="1"/>
    <col min="12553" max="12800" width="9.33203125" style="184"/>
    <col min="12801" max="12801" width="33" style="184" customWidth="1"/>
    <col min="12802" max="12802" width="9.33203125" style="184"/>
    <col min="12803" max="12804" width="7.6640625" style="184" customWidth="1"/>
    <col min="12805" max="12805" width="9.88671875" style="184" customWidth="1"/>
    <col min="12806" max="12806" width="7.5546875" style="184" customWidth="1"/>
    <col min="12807" max="12807" width="7.33203125" style="184" customWidth="1"/>
    <col min="12808" max="12808" width="16.33203125" style="184" customWidth="1"/>
    <col min="12809" max="13056" width="9.33203125" style="184"/>
    <col min="13057" max="13057" width="33" style="184" customWidth="1"/>
    <col min="13058" max="13058" width="9.33203125" style="184"/>
    <col min="13059" max="13060" width="7.6640625" style="184" customWidth="1"/>
    <col min="13061" max="13061" width="9.88671875" style="184" customWidth="1"/>
    <col min="13062" max="13062" width="7.5546875" style="184" customWidth="1"/>
    <col min="13063" max="13063" width="7.33203125" style="184" customWidth="1"/>
    <col min="13064" max="13064" width="16.33203125" style="184" customWidth="1"/>
    <col min="13065" max="13312" width="9.33203125" style="184"/>
    <col min="13313" max="13313" width="33" style="184" customWidth="1"/>
    <col min="13314" max="13314" width="9.33203125" style="184"/>
    <col min="13315" max="13316" width="7.6640625" style="184" customWidth="1"/>
    <col min="13317" max="13317" width="9.88671875" style="184" customWidth="1"/>
    <col min="13318" max="13318" width="7.5546875" style="184" customWidth="1"/>
    <col min="13319" max="13319" width="7.33203125" style="184" customWidth="1"/>
    <col min="13320" max="13320" width="16.33203125" style="184" customWidth="1"/>
    <col min="13321" max="13568" width="9.33203125" style="184"/>
    <col min="13569" max="13569" width="33" style="184" customWidth="1"/>
    <col min="13570" max="13570" width="9.33203125" style="184"/>
    <col min="13571" max="13572" width="7.6640625" style="184" customWidth="1"/>
    <col min="13573" max="13573" width="9.88671875" style="184" customWidth="1"/>
    <col min="13574" max="13574" width="7.5546875" style="184" customWidth="1"/>
    <col min="13575" max="13575" width="7.33203125" style="184" customWidth="1"/>
    <col min="13576" max="13576" width="16.33203125" style="184" customWidth="1"/>
    <col min="13577" max="13824" width="9.33203125" style="184"/>
    <col min="13825" max="13825" width="33" style="184" customWidth="1"/>
    <col min="13826" max="13826" width="9.33203125" style="184"/>
    <col min="13827" max="13828" width="7.6640625" style="184" customWidth="1"/>
    <col min="13829" max="13829" width="9.88671875" style="184" customWidth="1"/>
    <col min="13830" max="13830" width="7.5546875" style="184" customWidth="1"/>
    <col min="13831" max="13831" width="7.33203125" style="184" customWidth="1"/>
    <col min="13832" max="13832" width="16.33203125" style="184" customWidth="1"/>
    <col min="13833" max="14080" width="9.33203125" style="184"/>
    <col min="14081" max="14081" width="33" style="184" customWidth="1"/>
    <col min="14082" max="14082" width="9.33203125" style="184"/>
    <col min="14083" max="14084" width="7.6640625" style="184" customWidth="1"/>
    <col min="14085" max="14085" width="9.88671875" style="184" customWidth="1"/>
    <col min="14086" max="14086" width="7.5546875" style="184" customWidth="1"/>
    <col min="14087" max="14087" width="7.33203125" style="184" customWidth="1"/>
    <col min="14088" max="14088" width="16.33203125" style="184" customWidth="1"/>
    <col min="14089" max="14336" width="9.33203125" style="184"/>
    <col min="14337" max="14337" width="33" style="184" customWidth="1"/>
    <col min="14338" max="14338" width="9.33203125" style="184"/>
    <col min="14339" max="14340" width="7.6640625" style="184" customWidth="1"/>
    <col min="14341" max="14341" width="9.88671875" style="184" customWidth="1"/>
    <col min="14342" max="14342" width="7.5546875" style="184" customWidth="1"/>
    <col min="14343" max="14343" width="7.33203125" style="184" customWidth="1"/>
    <col min="14344" max="14344" width="16.33203125" style="184" customWidth="1"/>
    <col min="14345" max="14592" width="9.33203125" style="184"/>
    <col min="14593" max="14593" width="33" style="184" customWidth="1"/>
    <col min="14594" max="14594" width="9.33203125" style="184"/>
    <col min="14595" max="14596" width="7.6640625" style="184" customWidth="1"/>
    <col min="14597" max="14597" width="9.88671875" style="184" customWidth="1"/>
    <col min="14598" max="14598" width="7.5546875" style="184" customWidth="1"/>
    <col min="14599" max="14599" width="7.33203125" style="184" customWidth="1"/>
    <col min="14600" max="14600" width="16.33203125" style="184" customWidth="1"/>
    <col min="14601" max="14848" width="9.33203125" style="184"/>
    <col min="14849" max="14849" width="33" style="184" customWidth="1"/>
    <col min="14850" max="14850" width="9.33203125" style="184"/>
    <col min="14851" max="14852" width="7.6640625" style="184" customWidth="1"/>
    <col min="14853" max="14853" width="9.88671875" style="184" customWidth="1"/>
    <col min="14854" max="14854" width="7.5546875" style="184" customWidth="1"/>
    <col min="14855" max="14855" width="7.33203125" style="184" customWidth="1"/>
    <col min="14856" max="14856" width="16.33203125" style="184" customWidth="1"/>
    <col min="14857" max="15104" width="9.33203125" style="184"/>
    <col min="15105" max="15105" width="33" style="184" customWidth="1"/>
    <col min="15106" max="15106" width="9.33203125" style="184"/>
    <col min="15107" max="15108" width="7.6640625" style="184" customWidth="1"/>
    <col min="15109" max="15109" width="9.88671875" style="184" customWidth="1"/>
    <col min="15110" max="15110" width="7.5546875" style="184" customWidth="1"/>
    <col min="15111" max="15111" width="7.33203125" style="184" customWidth="1"/>
    <col min="15112" max="15112" width="16.33203125" style="184" customWidth="1"/>
    <col min="15113" max="15360" width="9.33203125" style="184"/>
    <col min="15361" max="15361" width="33" style="184" customWidth="1"/>
    <col min="15362" max="15362" width="9.33203125" style="184"/>
    <col min="15363" max="15364" width="7.6640625" style="184" customWidth="1"/>
    <col min="15365" max="15365" width="9.88671875" style="184" customWidth="1"/>
    <col min="15366" max="15366" width="7.5546875" style="184" customWidth="1"/>
    <col min="15367" max="15367" width="7.33203125" style="184" customWidth="1"/>
    <col min="15368" max="15368" width="16.33203125" style="184" customWidth="1"/>
    <col min="15369" max="15616" width="9.33203125" style="184"/>
    <col min="15617" max="15617" width="33" style="184" customWidth="1"/>
    <col min="15618" max="15618" width="9.33203125" style="184"/>
    <col min="15619" max="15620" width="7.6640625" style="184" customWidth="1"/>
    <col min="15621" max="15621" width="9.88671875" style="184" customWidth="1"/>
    <col min="15622" max="15622" width="7.5546875" style="184" customWidth="1"/>
    <col min="15623" max="15623" width="7.33203125" style="184" customWidth="1"/>
    <col min="15624" max="15624" width="16.33203125" style="184" customWidth="1"/>
    <col min="15625" max="15872" width="9.33203125" style="184"/>
    <col min="15873" max="15873" width="33" style="184" customWidth="1"/>
    <col min="15874" max="15874" width="9.33203125" style="184"/>
    <col min="15875" max="15876" width="7.6640625" style="184" customWidth="1"/>
    <col min="15877" max="15877" width="9.88671875" style="184" customWidth="1"/>
    <col min="15878" max="15878" width="7.5546875" style="184" customWidth="1"/>
    <col min="15879" max="15879" width="7.33203125" style="184" customWidth="1"/>
    <col min="15880" max="15880" width="16.33203125" style="184" customWidth="1"/>
    <col min="15881" max="16128" width="9.33203125" style="184"/>
    <col min="16129" max="16129" width="33" style="184" customWidth="1"/>
    <col min="16130" max="16130" width="9.33203125" style="184"/>
    <col min="16131" max="16132" width="7.6640625" style="184" customWidth="1"/>
    <col min="16133" max="16133" width="9.88671875" style="184" customWidth="1"/>
    <col min="16134" max="16134" width="7.5546875" style="184" customWidth="1"/>
    <col min="16135" max="16135" width="7.33203125" style="184" customWidth="1"/>
    <col min="16136" max="16136" width="16.33203125" style="184" customWidth="1"/>
    <col min="16137" max="16384" width="9.33203125" style="184"/>
  </cols>
  <sheetData>
    <row r="1" spans="1:256" ht="15" customHeight="1" x14ac:dyDescent="0.3">
      <c r="A1" s="183" t="s">
        <v>246</v>
      </c>
      <c r="B1" s="183"/>
      <c r="C1" s="183"/>
      <c r="D1" s="183"/>
      <c r="E1" s="183"/>
      <c r="F1" s="183"/>
      <c r="G1" s="183"/>
      <c r="H1" s="183"/>
    </row>
    <row r="2" spans="1:256" x14ac:dyDescent="0.3">
      <c r="A2" s="185" t="s">
        <v>0</v>
      </c>
      <c r="B2" s="186"/>
      <c r="C2" s="186"/>
      <c r="D2" s="186"/>
      <c r="E2" s="186"/>
      <c r="F2" s="186"/>
      <c r="G2" s="186"/>
      <c r="H2" s="187"/>
    </row>
    <row r="3" spans="1:256" x14ac:dyDescent="0.3">
      <c r="A3" s="185" t="s">
        <v>1</v>
      </c>
      <c r="B3" s="186"/>
      <c r="C3" s="186"/>
      <c r="D3" s="186"/>
      <c r="E3" s="186"/>
      <c r="F3" s="186"/>
      <c r="G3" s="186"/>
      <c r="H3" s="187"/>
    </row>
    <row r="4" spans="1:256" ht="12" customHeight="1" x14ac:dyDescent="0.25">
      <c r="A4" s="188" t="s">
        <v>247</v>
      </c>
      <c r="B4" s="188" t="s">
        <v>6</v>
      </c>
      <c r="C4" s="189" t="s">
        <v>248</v>
      </c>
      <c r="D4" s="189" t="s">
        <v>249</v>
      </c>
      <c r="E4" s="189" t="s">
        <v>250</v>
      </c>
      <c r="F4" s="190" t="s">
        <v>10</v>
      </c>
      <c r="G4" s="191" t="s">
        <v>4</v>
      </c>
      <c r="H4" s="189" t="s">
        <v>251</v>
      </c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2"/>
      <c r="BY4" s="192"/>
      <c r="BZ4" s="192"/>
      <c r="CA4" s="192"/>
      <c r="CB4" s="192"/>
      <c r="CC4" s="192"/>
      <c r="CD4" s="192"/>
      <c r="CE4" s="192"/>
      <c r="CF4" s="192"/>
      <c r="CG4" s="192"/>
      <c r="CH4" s="192"/>
      <c r="CI4" s="192"/>
      <c r="CJ4" s="192"/>
      <c r="CK4" s="192"/>
      <c r="CL4" s="192"/>
      <c r="CM4" s="192"/>
      <c r="CN4" s="192"/>
      <c r="CO4" s="192"/>
      <c r="CP4" s="192"/>
      <c r="CQ4" s="192"/>
      <c r="CR4" s="192"/>
      <c r="CS4" s="192"/>
      <c r="CT4" s="192"/>
      <c r="CU4" s="192"/>
      <c r="CV4" s="192"/>
      <c r="CW4" s="192"/>
      <c r="CX4" s="192"/>
      <c r="CY4" s="192"/>
      <c r="CZ4" s="192"/>
      <c r="DA4" s="192"/>
      <c r="DB4" s="192"/>
      <c r="DC4" s="192"/>
      <c r="DD4" s="192"/>
      <c r="DE4" s="192"/>
      <c r="DF4" s="192"/>
      <c r="DG4" s="192"/>
      <c r="DH4" s="192"/>
      <c r="DI4" s="192"/>
      <c r="DJ4" s="192"/>
      <c r="DK4" s="192"/>
      <c r="DL4" s="192"/>
      <c r="DM4" s="192"/>
      <c r="DN4" s="192"/>
      <c r="DO4" s="192"/>
      <c r="DP4" s="192"/>
      <c r="DQ4" s="192"/>
      <c r="DR4" s="192"/>
      <c r="DS4" s="192"/>
      <c r="DT4" s="192"/>
      <c r="DU4" s="192"/>
      <c r="DV4" s="192"/>
      <c r="DW4" s="192"/>
      <c r="DX4" s="192"/>
      <c r="DY4" s="192"/>
      <c r="DZ4" s="192"/>
      <c r="EA4" s="192"/>
      <c r="EB4" s="192"/>
      <c r="EC4" s="192"/>
      <c r="ED4" s="192"/>
      <c r="EE4" s="192"/>
      <c r="EF4" s="192"/>
      <c r="EG4" s="192"/>
      <c r="EH4" s="192"/>
      <c r="EI4" s="192"/>
      <c r="EJ4" s="192"/>
      <c r="EK4" s="192"/>
      <c r="EL4" s="192"/>
      <c r="EM4" s="192"/>
      <c r="EN4" s="192"/>
      <c r="EO4" s="192"/>
      <c r="EP4" s="192"/>
      <c r="EQ4" s="192"/>
      <c r="ER4" s="192"/>
      <c r="ES4" s="192"/>
      <c r="ET4" s="192"/>
      <c r="EU4" s="192"/>
      <c r="EV4" s="192"/>
      <c r="EW4" s="192"/>
      <c r="EX4" s="192"/>
      <c r="EY4" s="192"/>
      <c r="EZ4" s="192"/>
      <c r="FA4" s="192"/>
      <c r="FB4" s="192"/>
      <c r="FC4" s="192"/>
      <c r="FD4" s="192"/>
      <c r="FE4" s="192"/>
      <c r="FF4" s="192"/>
      <c r="FG4" s="192"/>
      <c r="FH4" s="192"/>
      <c r="FI4" s="192"/>
      <c r="FJ4" s="192"/>
      <c r="FK4" s="192"/>
      <c r="FL4" s="192"/>
      <c r="FM4" s="192"/>
      <c r="FN4" s="192"/>
      <c r="FO4" s="192"/>
      <c r="FP4" s="192"/>
      <c r="FQ4" s="192"/>
      <c r="FR4" s="192"/>
      <c r="FS4" s="192"/>
      <c r="FT4" s="192"/>
      <c r="FU4" s="192"/>
      <c r="FV4" s="192"/>
      <c r="FW4" s="192"/>
      <c r="FX4" s="192"/>
      <c r="FY4" s="192"/>
      <c r="FZ4" s="192"/>
      <c r="GA4" s="192"/>
      <c r="GB4" s="192"/>
      <c r="GC4" s="192"/>
      <c r="GD4" s="192"/>
      <c r="GE4" s="192"/>
      <c r="GF4" s="192"/>
      <c r="GG4" s="192"/>
      <c r="GH4" s="192"/>
      <c r="GI4" s="192"/>
      <c r="GJ4" s="192"/>
      <c r="GK4" s="192"/>
      <c r="GL4" s="192"/>
      <c r="GM4" s="192"/>
      <c r="GN4" s="192"/>
      <c r="GO4" s="192"/>
      <c r="GP4" s="192"/>
      <c r="GQ4" s="192"/>
      <c r="GR4" s="192"/>
      <c r="GS4" s="192"/>
      <c r="GT4" s="192"/>
      <c r="GU4" s="192"/>
      <c r="GV4" s="192"/>
      <c r="GW4" s="192"/>
      <c r="GX4" s="192"/>
      <c r="GY4" s="192"/>
      <c r="GZ4" s="192"/>
      <c r="HA4" s="192"/>
      <c r="HB4" s="192"/>
      <c r="HC4" s="192"/>
      <c r="HD4" s="192"/>
      <c r="HE4" s="192"/>
      <c r="HF4" s="192"/>
      <c r="HG4" s="192"/>
      <c r="HH4" s="192"/>
      <c r="HI4" s="192"/>
      <c r="HJ4" s="192"/>
      <c r="HK4" s="192"/>
      <c r="HL4" s="192"/>
      <c r="HM4" s="192"/>
      <c r="HN4" s="192"/>
      <c r="HO4" s="192"/>
      <c r="HP4" s="192"/>
      <c r="HQ4" s="192"/>
      <c r="HR4" s="192"/>
      <c r="HS4" s="192"/>
      <c r="HT4" s="192"/>
      <c r="HU4" s="192"/>
      <c r="HV4" s="192"/>
      <c r="HW4" s="192"/>
      <c r="HX4" s="192"/>
      <c r="HY4" s="192"/>
      <c r="HZ4" s="192"/>
      <c r="IA4" s="192"/>
      <c r="IB4" s="192"/>
      <c r="IC4" s="192"/>
      <c r="ID4" s="192"/>
      <c r="IE4" s="192"/>
      <c r="IF4" s="192"/>
      <c r="IG4" s="192"/>
      <c r="IH4" s="192"/>
      <c r="II4" s="192"/>
      <c r="IJ4" s="192"/>
      <c r="IK4" s="192"/>
      <c r="IL4" s="192"/>
      <c r="IM4" s="192"/>
      <c r="IN4" s="192"/>
      <c r="IO4" s="192"/>
      <c r="IP4" s="192"/>
      <c r="IQ4" s="192"/>
      <c r="IR4" s="192"/>
      <c r="IS4" s="192"/>
      <c r="IT4" s="192"/>
      <c r="IU4" s="192"/>
      <c r="IV4" s="192"/>
    </row>
    <row r="5" spans="1:256" x14ac:dyDescent="0.3">
      <c r="A5" s="193" t="s">
        <v>252</v>
      </c>
      <c r="B5" s="194"/>
      <c r="C5" s="195"/>
      <c r="D5" s="195"/>
      <c r="E5" s="195"/>
      <c r="F5" s="195"/>
      <c r="G5" s="194"/>
      <c r="H5" s="196"/>
    </row>
    <row r="6" spans="1:256" ht="14.25" customHeight="1" x14ac:dyDescent="0.3">
      <c r="A6" s="197" t="s">
        <v>253</v>
      </c>
      <c r="B6" s="198">
        <v>100</v>
      </c>
      <c r="C6" s="199">
        <v>1.7</v>
      </c>
      <c r="D6" s="199">
        <v>5.07</v>
      </c>
      <c r="E6" s="199">
        <v>10.52</v>
      </c>
      <c r="F6" s="199">
        <v>95.4</v>
      </c>
      <c r="G6" s="200" t="s">
        <v>254</v>
      </c>
      <c r="H6" s="201" t="s">
        <v>255</v>
      </c>
    </row>
    <row r="7" spans="1:256" s="207" customFormat="1" ht="13.5" customHeight="1" x14ac:dyDescent="0.25">
      <c r="A7" s="202" t="s">
        <v>141</v>
      </c>
      <c r="B7" s="203">
        <v>90</v>
      </c>
      <c r="C7" s="204">
        <v>11.32</v>
      </c>
      <c r="D7" s="204">
        <v>12.8</v>
      </c>
      <c r="E7" s="204">
        <v>12.2</v>
      </c>
      <c r="F7" s="204">
        <v>207.8</v>
      </c>
      <c r="G7" s="205" t="s">
        <v>142</v>
      </c>
      <c r="H7" s="206" t="s">
        <v>143</v>
      </c>
    </row>
    <row r="8" spans="1:256" ht="13.5" customHeight="1" x14ac:dyDescent="0.25">
      <c r="A8" s="208" t="s">
        <v>66</v>
      </c>
      <c r="B8" s="209">
        <v>150</v>
      </c>
      <c r="C8" s="209">
        <v>5.52</v>
      </c>
      <c r="D8" s="209">
        <v>4.51</v>
      </c>
      <c r="E8" s="209">
        <v>26.45</v>
      </c>
      <c r="F8" s="209">
        <v>168.45</v>
      </c>
      <c r="G8" s="210" t="s">
        <v>67</v>
      </c>
      <c r="H8" s="208" t="s">
        <v>68</v>
      </c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/>
      <c r="DM8" s="192"/>
      <c r="DN8" s="192"/>
      <c r="DO8" s="192"/>
      <c r="DP8" s="192"/>
      <c r="DQ8" s="192"/>
      <c r="DR8" s="192"/>
      <c r="DS8" s="192"/>
      <c r="DT8" s="192"/>
      <c r="DU8" s="192"/>
      <c r="DV8" s="192"/>
      <c r="DW8" s="192"/>
      <c r="DX8" s="192"/>
      <c r="DY8" s="192"/>
      <c r="DZ8" s="192"/>
      <c r="EA8" s="192"/>
      <c r="EB8" s="192"/>
      <c r="EC8" s="192"/>
      <c r="ED8" s="192"/>
      <c r="EE8" s="192"/>
      <c r="EF8" s="192"/>
      <c r="EG8" s="192"/>
      <c r="EH8" s="192"/>
      <c r="EI8" s="192"/>
      <c r="EJ8" s="192"/>
      <c r="EK8" s="192"/>
      <c r="EL8" s="192"/>
      <c r="EM8" s="192"/>
      <c r="EN8" s="192"/>
      <c r="EO8" s="192"/>
      <c r="EP8" s="192"/>
      <c r="EQ8" s="192"/>
      <c r="ER8" s="192"/>
      <c r="ES8" s="192"/>
      <c r="ET8" s="192"/>
      <c r="EU8" s="192"/>
      <c r="EV8" s="192"/>
      <c r="EW8" s="192"/>
      <c r="EX8" s="192"/>
      <c r="EY8" s="192"/>
      <c r="EZ8" s="192"/>
      <c r="FA8" s="192"/>
      <c r="FB8" s="192"/>
      <c r="FC8" s="192"/>
      <c r="FD8" s="192"/>
      <c r="FE8" s="192"/>
      <c r="FF8" s="192"/>
      <c r="FG8" s="192"/>
      <c r="FH8" s="192"/>
      <c r="FI8" s="192"/>
      <c r="FJ8" s="192"/>
      <c r="FK8" s="192"/>
      <c r="FL8" s="192"/>
      <c r="FM8" s="192"/>
      <c r="FN8" s="192"/>
      <c r="FO8" s="192"/>
      <c r="FP8" s="192"/>
      <c r="FQ8" s="192"/>
      <c r="FR8" s="192"/>
      <c r="FS8" s="192"/>
      <c r="FT8" s="192"/>
      <c r="FU8" s="192"/>
      <c r="FV8" s="192"/>
      <c r="FW8" s="192"/>
      <c r="FX8" s="192"/>
      <c r="FY8" s="192"/>
      <c r="FZ8" s="192"/>
      <c r="GA8" s="192"/>
      <c r="GB8" s="192"/>
      <c r="GC8" s="192"/>
      <c r="GD8" s="192"/>
      <c r="GE8" s="192"/>
      <c r="GF8" s="192"/>
      <c r="GG8" s="192"/>
      <c r="GH8" s="192"/>
      <c r="GI8" s="192"/>
      <c r="GJ8" s="192"/>
      <c r="GK8" s="192"/>
      <c r="GL8" s="192"/>
      <c r="GM8" s="192"/>
      <c r="GN8" s="192"/>
      <c r="GO8" s="192"/>
      <c r="GP8" s="192"/>
      <c r="GQ8" s="192"/>
      <c r="GR8" s="192"/>
      <c r="GS8" s="192"/>
      <c r="GT8" s="192"/>
      <c r="GU8" s="192"/>
      <c r="GV8" s="192"/>
      <c r="GW8" s="192"/>
      <c r="GX8" s="192"/>
      <c r="GY8" s="192"/>
      <c r="GZ8" s="192"/>
      <c r="HA8" s="192"/>
      <c r="HB8" s="192"/>
      <c r="HC8" s="192"/>
      <c r="HD8" s="192"/>
      <c r="HE8" s="192"/>
      <c r="HF8" s="192"/>
      <c r="HG8" s="192"/>
      <c r="HH8" s="192"/>
      <c r="HI8" s="192"/>
      <c r="HJ8" s="192"/>
      <c r="HK8" s="192"/>
      <c r="HL8" s="192"/>
      <c r="HM8" s="192"/>
      <c r="HN8" s="192"/>
      <c r="HO8" s="192"/>
      <c r="HP8" s="192"/>
      <c r="HQ8" s="192"/>
      <c r="HR8" s="192"/>
      <c r="HS8" s="192"/>
      <c r="HT8" s="192"/>
      <c r="HU8" s="192"/>
      <c r="HV8" s="192"/>
      <c r="HW8" s="192"/>
      <c r="HX8" s="192"/>
      <c r="HY8" s="192"/>
      <c r="HZ8" s="192"/>
      <c r="IA8" s="192"/>
      <c r="IB8" s="192"/>
      <c r="IC8" s="192"/>
      <c r="ID8" s="192"/>
      <c r="IE8" s="192"/>
      <c r="IF8" s="192"/>
      <c r="IG8" s="192"/>
      <c r="IH8" s="192"/>
      <c r="II8" s="192"/>
      <c r="IJ8" s="192"/>
      <c r="IK8" s="192"/>
      <c r="IL8" s="192"/>
      <c r="IM8" s="192"/>
      <c r="IN8" s="192"/>
      <c r="IO8" s="192"/>
      <c r="IP8" s="192"/>
      <c r="IQ8" s="192"/>
      <c r="IR8" s="192"/>
      <c r="IS8" s="192"/>
      <c r="IT8" s="192"/>
      <c r="IU8" s="192"/>
      <c r="IV8" s="192"/>
    </row>
    <row r="9" spans="1:256" x14ac:dyDescent="0.25">
      <c r="A9" s="211" t="s">
        <v>57</v>
      </c>
      <c r="B9" s="212">
        <v>222</v>
      </c>
      <c r="C9" s="209">
        <v>0.13</v>
      </c>
      <c r="D9" s="209">
        <v>0.02</v>
      </c>
      <c r="E9" s="209">
        <v>15.2</v>
      </c>
      <c r="F9" s="209">
        <v>62</v>
      </c>
      <c r="G9" s="213" t="s">
        <v>58</v>
      </c>
      <c r="H9" s="214" t="s">
        <v>59</v>
      </c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/>
      <c r="DM9" s="192"/>
      <c r="DN9" s="192"/>
      <c r="DO9" s="192"/>
      <c r="DP9" s="192"/>
      <c r="DQ9" s="192"/>
      <c r="DR9" s="192"/>
      <c r="DS9" s="192"/>
      <c r="DT9" s="192"/>
      <c r="DU9" s="192"/>
      <c r="DV9" s="192"/>
      <c r="DW9" s="192"/>
      <c r="DX9" s="192"/>
      <c r="DY9" s="192"/>
      <c r="DZ9" s="192"/>
      <c r="EA9" s="192"/>
      <c r="EB9" s="192"/>
      <c r="EC9" s="192"/>
      <c r="ED9" s="192"/>
      <c r="EE9" s="192"/>
      <c r="EF9" s="192"/>
      <c r="EG9" s="192"/>
      <c r="EH9" s="192"/>
      <c r="EI9" s="192"/>
      <c r="EJ9" s="192"/>
      <c r="EK9" s="192"/>
      <c r="EL9" s="192"/>
      <c r="EM9" s="192"/>
      <c r="EN9" s="192"/>
      <c r="EO9" s="192"/>
      <c r="EP9" s="192"/>
      <c r="EQ9" s="192"/>
      <c r="ER9" s="192"/>
      <c r="ES9" s="192"/>
      <c r="ET9" s="192"/>
      <c r="EU9" s="192"/>
      <c r="EV9" s="192"/>
      <c r="EW9" s="192"/>
      <c r="EX9" s="192"/>
      <c r="EY9" s="192"/>
      <c r="EZ9" s="192"/>
      <c r="FA9" s="192"/>
      <c r="FB9" s="192"/>
      <c r="FC9" s="192"/>
      <c r="FD9" s="192"/>
      <c r="FE9" s="192"/>
      <c r="FF9" s="192"/>
      <c r="FG9" s="192"/>
      <c r="FH9" s="192"/>
      <c r="FI9" s="192"/>
      <c r="FJ9" s="192"/>
      <c r="FK9" s="192"/>
      <c r="FL9" s="192"/>
      <c r="FM9" s="192"/>
      <c r="FN9" s="192"/>
      <c r="FO9" s="192"/>
      <c r="FP9" s="192"/>
      <c r="FQ9" s="192"/>
      <c r="FR9" s="192"/>
      <c r="FS9" s="192"/>
      <c r="FT9" s="192"/>
      <c r="FU9" s="192"/>
      <c r="FV9" s="192"/>
      <c r="FW9" s="192"/>
      <c r="FX9" s="192"/>
      <c r="FY9" s="192"/>
      <c r="FZ9" s="192"/>
      <c r="GA9" s="192"/>
      <c r="GB9" s="192"/>
      <c r="GC9" s="192"/>
      <c r="GD9" s="192"/>
      <c r="GE9" s="192"/>
      <c r="GF9" s="192"/>
      <c r="GG9" s="192"/>
      <c r="GH9" s="192"/>
      <c r="GI9" s="192"/>
      <c r="GJ9" s="192"/>
      <c r="GK9" s="192"/>
      <c r="GL9" s="192"/>
      <c r="GM9" s="192"/>
      <c r="GN9" s="192"/>
      <c r="GO9" s="192"/>
      <c r="GP9" s="192"/>
      <c r="GQ9" s="192"/>
      <c r="GR9" s="192"/>
      <c r="GS9" s="192"/>
      <c r="GT9" s="192"/>
      <c r="GU9" s="192"/>
      <c r="GV9" s="192"/>
      <c r="GW9" s="192"/>
      <c r="GX9" s="192"/>
      <c r="GY9" s="192"/>
      <c r="GZ9" s="192"/>
      <c r="HA9" s="192"/>
      <c r="HB9" s="192"/>
      <c r="HC9" s="192"/>
      <c r="HD9" s="192"/>
      <c r="HE9" s="192"/>
      <c r="HF9" s="192"/>
      <c r="HG9" s="192"/>
      <c r="HH9" s="192"/>
      <c r="HI9" s="192"/>
      <c r="HJ9" s="192"/>
      <c r="HK9" s="192"/>
      <c r="HL9" s="192"/>
      <c r="HM9" s="192"/>
      <c r="HN9" s="192"/>
      <c r="HO9" s="192"/>
      <c r="HP9" s="192"/>
      <c r="HQ9" s="192"/>
      <c r="HR9" s="192"/>
      <c r="HS9" s="192"/>
      <c r="HT9" s="192"/>
      <c r="HU9" s="192"/>
      <c r="HV9" s="192"/>
      <c r="HW9" s="192"/>
      <c r="HX9" s="192"/>
      <c r="HY9" s="192"/>
      <c r="HZ9" s="192"/>
      <c r="IA9" s="192"/>
      <c r="IB9" s="192"/>
      <c r="IC9" s="192"/>
      <c r="ID9" s="192"/>
      <c r="IE9" s="192"/>
      <c r="IF9" s="192"/>
      <c r="IG9" s="192"/>
      <c r="IH9" s="192"/>
      <c r="II9" s="192"/>
      <c r="IJ9" s="192"/>
      <c r="IK9" s="192"/>
      <c r="IL9" s="192"/>
      <c r="IM9" s="192"/>
      <c r="IN9" s="192"/>
      <c r="IO9" s="192"/>
      <c r="IP9" s="192"/>
      <c r="IQ9" s="192"/>
      <c r="IR9" s="192"/>
      <c r="IS9" s="192"/>
      <c r="IT9" s="192"/>
      <c r="IU9" s="192"/>
      <c r="IV9" s="192"/>
    </row>
    <row r="10" spans="1:256" x14ac:dyDescent="0.25">
      <c r="A10" s="215" t="s">
        <v>79</v>
      </c>
      <c r="B10" s="216">
        <v>20</v>
      </c>
      <c r="C10" s="212">
        <f>3.2/2</f>
        <v>1.6</v>
      </c>
      <c r="D10" s="212">
        <f>0.4/2</f>
        <v>0.2</v>
      </c>
      <c r="E10" s="212">
        <f>20.4/2</f>
        <v>10.199999999999999</v>
      </c>
      <c r="F10" s="212">
        <v>50</v>
      </c>
      <c r="G10" s="209" t="s">
        <v>46</v>
      </c>
      <c r="H10" s="217" t="s">
        <v>49</v>
      </c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/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  <c r="DZ10" s="192"/>
      <c r="EA10" s="192"/>
      <c r="EB10" s="192"/>
      <c r="EC10" s="192"/>
      <c r="ED10" s="192"/>
      <c r="EE10" s="192"/>
      <c r="EF10" s="192"/>
      <c r="EG10" s="192"/>
      <c r="EH10" s="192"/>
      <c r="EI10" s="192"/>
      <c r="EJ10" s="192"/>
      <c r="EK10" s="192"/>
      <c r="EL10" s="192"/>
      <c r="EM10" s="192"/>
      <c r="EN10" s="192"/>
      <c r="EO10" s="192"/>
      <c r="EP10" s="192"/>
      <c r="EQ10" s="192"/>
      <c r="ER10" s="192"/>
      <c r="ES10" s="192"/>
      <c r="ET10" s="192"/>
      <c r="EU10" s="192"/>
      <c r="EV10" s="192"/>
      <c r="EW10" s="192"/>
      <c r="EX10" s="192"/>
      <c r="EY10" s="192"/>
      <c r="EZ10" s="192"/>
      <c r="FA10" s="192"/>
      <c r="FB10" s="192"/>
      <c r="FC10" s="192"/>
      <c r="FD10" s="192"/>
      <c r="FE10" s="192"/>
      <c r="FF10" s="192"/>
      <c r="FG10" s="192"/>
      <c r="FH10" s="192"/>
      <c r="FI10" s="192"/>
      <c r="FJ10" s="192"/>
      <c r="FK10" s="192"/>
      <c r="FL10" s="192"/>
      <c r="FM10" s="192"/>
      <c r="FN10" s="192"/>
      <c r="FO10" s="192"/>
      <c r="FP10" s="192"/>
      <c r="FQ10" s="192"/>
      <c r="FR10" s="192"/>
      <c r="FS10" s="192"/>
      <c r="FT10" s="192"/>
      <c r="FU10" s="192"/>
      <c r="FV10" s="192"/>
      <c r="FW10" s="192"/>
      <c r="FX10" s="192"/>
      <c r="FY10" s="192"/>
      <c r="FZ10" s="192"/>
      <c r="GA10" s="192"/>
      <c r="GB10" s="192"/>
      <c r="GC10" s="192"/>
      <c r="GD10" s="192"/>
      <c r="GE10" s="192"/>
      <c r="GF10" s="192"/>
      <c r="GG10" s="192"/>
      <c r="GH10" s="192"/>
      <c r="GI10" s="192"/>
      <c r="GJ10" s="192"/>
      <c r="GK10" s="192"/>
      <c r="GL10" s="192"/>
      <c r="GM10" s="192"/>
      <c r="GN10" s="192"/>
      <c r="GO10" s="192"/>
      <c r="GP10" s="192"/>
      <c r="GQ10" s="192"/>
      <c r="GR10" s="192"/>
      <c r="GS10" s="192"/>
      <c r="GT10" s="192"/>
      <c r="GU10" s="192"/>
      <c r="GV10" s="192"/>
      <c r="GW10" s="192"/>
      <c r="GX10" s="192"/>
      <c r="GY10" s="192"/>
      <c r="GZ10" s="192"/>
      <c r="HA10" s="192"/>
      <c r="HB10" s="192"/>
      <c r="HC10" s="192"/>
      <c r="HD10" s="192"/>
      <c r="HE10" s="192"/>
      <c r="HF10" s="192"/>
      <c r="HG10" s="192"/>
      <c r="HH10" s="192"/>
      <c r="HI10" s="192"/>
      <c r="HJ10" s="192"/>
      <c r="HK10" s="192"/>
      <c r="HL10" s="192"/>
      <c r="HM10" s="192"/>
      <c r="HN10" s="192"/>
      <c r="HO10" s="192"/>
      <c r="HP10" s="192"/>
      <c r="HQ10" s="192"/>
      <c r="HR10" s="192"/>
      <c r="HS10" s="192"/>
      <c r="HT10" s="192"/>
      <c r="HU10" s="192"/>
      <c r="HV10" s="192"/>
      <c r="HW10" s="192"/>
      <c r="HX10" s="192"/>
      <c r="HY10" s="192"/>
      <c r="HZ10" s="192"/>
      <c r="IA10" s="192"/>
      <c r="IB10" s="192"/>
      <c r="IC10" s="192"/>
      <c r="ID10" s="192"/>
      <c r="IE10" s="192"/>
      <c r="IF10" s="192"/>
      <c r="IG10" s="192"/>
      <c r="IH10" s="192"/>
      <c r="II10" s="192"/>
      <c r="IJ10" s="192"/>
      <c r="IK10" s="192"/>
      <c r="IL10" s="192"/>
      <c r="IM10" s="192"/>
      <c r="IN10" s="192"/>
      <c r="IO10" s="192"/>
      <c r="IP10" s="192"/>
      <c r="IQ10" s="192"/>
      <c r="IR10" s="192"/>
      <c r="IS10" s="192"/>
      <c r="IT10" s="192"/>
      <c r="IU10" s="192"/>
      <c r="IV10" s="192"/>
    </row>
    <row r="11" spans="1:256" x14ac:dyDescent="0.3">
      <c r="A11" s="218" t="s">
        <v>25</v>
      </c>
      <c r="B11" s="188">
        <f>SUM(B6:B10)</f>
        <v>582</v>
      </c>
      <c r="C11" s="219">
        <f>SUM(C6:C10)</f>
        <v>20.27</v>
      </c>
      <c r="D11" s="219">
        <f>SUM(D6:D10)</f>
        <v>22.6</v>
      </c>
      <c r="E11" s="219">
        <f>SUM(E6:E10)</f>
        <v>74.570000000000007</v>
      </c>
      <c r="F11" s="219">
        <f>SUM(F6:F10)</f>
        <v>583.65000000000009</v>
      </c>
      <c r="G11" s="220"/>
      <c r="H11" s="221"/>
    </row>
    <row r="12" spans="1:256" x14ac:dyDescent="0.3">
      <c r="A12" s="185" t="s">
        <v>50</v>
      </c>
      <c r="B12" s="186"/>
      <c r="C12" s="186"/>
      <c r="D12" s="186"/>
      <c r="E12" s="186"/>
      <c r="F12" s="186"/>
      <c r="G12" s="186"/>
      <c r="H12" s="187"/>
      <c r="M12" s="222"/>
    </row>
    <row r="13" spans="1:256" ht="11.25" customHeight="1" x14ac:dyDescent="0.25">
      <c r="A13" s="188" t="s">
        <v>247</v>
      </c>
      <c r="B13" s="188" t="s">
        <v>6</v>
      </c>
      <c r="C13" s="189" t="s">
        <v>248</v>
      </c>
      <c r="D13" s="189" t="s">
        <v>249</v>
      </c>
      <c r="E13" s="189" t="s">
        <v>250</v>
      </c>
      <c r="F13" s="190" t="s">
        <v>10</v>
      </c>
      <c r="G13" s="191" t="s">
        <v>4</v>
      </c>
      <c r="H13" s="189" t="s">
        <v>251</v>
      </c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/>
      <c r="ED13" s="192"/>
      <c r="EE13" s="192"/>
      <c r="EF13" s="192"/>
      <c r="EG13" s="192"/>
      <c r="EH13" s="192"/>
      <c r="EI13" s="192"/>
      <c r="EJ13" s="192"/>
      <c r="EK13" s="192"/>
      <c r="EL13" s="192"/>
      <c r="EM13" s="192"/>
      <c r="EN13" s="192"/>
      <c r="EO13" s="192"/>
      <c r="EP13" s="192"/>
      <c r="EQ13" s="192"/>
      <c r="ER13" s="192"/>
      <c r="ES13" s="192"/>
      <c r="ET13" s="192"/>
      <c r="EU13" s="192"/>
      <c r="EV13" s="192"/>
      <c r="EW13" s="192"/>
      <c r="EX13" s="192"/>
      <c r="EY13" s="192"/>
      <c r="EZ13" s="192"/>
      <c r="FA13" s="192"/>
      <c r="FB13" s="192"/>
      <c r="FC13" s="192"/>
      <c r="FD13" s="192"/>
      <c r="FE13" s="192"/>
      <c r="FF13" s="192"/>
      <c r="FG13" s="192"/>
      <c r="FH13" s="192"/>
      <c r="FI13" s="192"/>
      <c r="FJ13" s="192"/>
      <c r="FK13" s="192"/>
      <c r="FL13" s="192"/>
      <c r="FM13" s="192"/>
      <c r="FN13" s="192"/>
      <c r="FO13" s="192"/>
      <c r="FP13" s="192"/>
      <c r="FQ13" s="192"/>
      <c r="FR13" s="192"/>
      <c r="FS13" s="192"/>
      <c r="FT13" s="192"/>
      <c r="FU13" s="192"/>
      <c r="FV13" s="192"/>
      <c r="FW13" s="192"/>
      <c r="FX13" s="192"/>
      <c r="FY13" s="192"/>
      <c r="FZ13" s="192"/>
      <c r="GA13" s="192"/>
      <c r="GB13" s="192"/>
      <c r="GC13" s="192"/>
      <c r="GD13" s="192"/>
      <c r="GE13" s="192"/>
      <c r="GF13" s="192"/>
      <c r="GG13" s="192"/>
      <c r="GH13" s="192"/>
      <c r="GI13" s="192"/>
      <c r="GJ13" s="192"/>
      <c r="GK13" s="192"/>
      <c r="GL13" s="192"/>
      <c r="GM13" s="192"/>
      <c r="GN13" s="192"/>
      <c r="GO13" s="192"/>
      <c r="GP13" s="192"/>
      <c r="GQ13" s="192"/>
      <c r="GR13" s="192"/>
      <c r="GS13" s="192"/>
      <c r="GT13" s="192"/>
      <c r="GU13" s="192"/>
      <c r="GV13" s="192"/>
      <c r="GW13" s="192"/>
      <c r="GX13" s="192"/>
      <c r="GY13" s="192"/>
      <c r="GZ13" s="192"/>
      <c r="HA13" s="192"/>
      <c r="HB13" s="192"/>
      <c r="HC13" s="192"/>
      <c r="HD13" s="192"/>
      <c r="HE13" s="192"/>
      <c r="HF13" s="192"/>
      <c r="HG13" s="192"/>
      <c r="HH13" s="192"/>
      <c r="HI13" s="192"/>
      <c r="HJ13" s="192"/>
      <c r="HK13" s="192"/>
      <c r="HL13" s="192"/>
      <c r="HM13" s="192"/>
      <c r="HN13" s="192"/>
      <c r="HO13" s="192"/>
      <c r="HP13" s="192"/>
      <c r="HQ13" s="192"/>
      <c r="HR13" s="192"/>
      <c r="HS13" s="192"/>
      <c r="HT13" s="192"/>
      <c r="HU13" s="192"/>
      <c r="HV13" s="192"/>
      <c r="HW13" s="192"/>
      <c r="HX13" s="192"/>
      <c r="HY13" s="192"/>
      <c r="HZ13" s="192"/>
      <c r="IA13" s="192"/>
      <c r="IB13" s="192"/>
      <c r="IC13" s="192"/>
      <c r="ID13" s="192"/>
      <c r="IE13" s="192"/>
      <c r="IF13" s="192"/>
      <c r="IG13" s="192"/>
      <c r="IH13" s="192"/>
      <c r="II13" s="192"/>
      <c r="IJ13" s="192"/>
      <c r="IK13" s="192"/>
      <c r="IL13" s="192"/>
      <c r="IM13" s="192"/>
      <c r="IN13" s="192"/>
      <c r="IO13" s="192"/>
      <c r="IP13" s="192"/>
      <c r="IQ13" s="192"/>
      <c r="IR13" s="192"/>
      <c r="IS13" s="192"/>
      <c r="IT13" s="192"/>
      <c r="IU13" s="192"/>
      <c r="IV13" s="192"/>
    </row>
    <row r="14" spans="1:256" x14ac:dyDescent="0.3">
      <c r="A14" s="193" t="s">
        <v>252</v>
      </c>
      <c r="B14" s="194"/>
      <c r="C14" s="195"/>
      <c r="D14" s="195"/>
      <c r="E14" s="195"/>
      <c r="F14" s="195"/>
      <c r="G14" s="194"/>
      <c r="H14" s="196"/>
    </row>
    <row r="15" spans="1:256" ht="13.5" customHeight="1" x14ac:dyDescent="0.25">
      <c r="A15" s="221" t="s">
        <v>256</v>
      </c>
      <c r="B15" s="223">
        <v>70</v>
      </c>
      <c r="C15" s="199">
        <v>2.99</v>
      </c>
      <c r="D15" s="199">
        <v>10</v>
      </c>
      <c r="E15" s="199">
        <v>2.15</v>
      </c>
      <c r="F15" s="199">
        <v>110.46</v>
      </c>
      <c r="G15" s="224" t="s">
        <v>257</v>
      </c>
      <c r="H15" s="225" t="s">
        <v>258</v>
      </c>
    </row>
    <row r="16" spans="1:256" s="207" customFormat="1" x14ac:dyDescent="0.25">
      <c r="A16" s="202" t="s">
        <v>51</v>
      </c>
      <c r="B16" s="226">
        <v>150</v>
      </c>
      <c r="C16" s="227">
        <v>15.42</v>
      </c>
      <c r="D16" s="227">
        <v>13.62</v>
      </c>
      <c r="E16" s="227">
        <v>42.28</v>
      </c>
      <c r="F16" s="227">
        <v>361.12</v>
      </c>
      <c r="G16" s="226" t="s">
        <v>52</v>
      </c>
      <c r="H16" s="228" t="s">
        <v>53</v>
      </c>
    </row>
    <row r="17" spans="1:256" x14ac:dyDescent="0.25">
      <c r="A17" s="208" t="s">
        <v>259</v>
      </c>
      <c r="B17" s="216">
        <v>50</v>
      </c>
      <c r="C17" s="199">
        <v>3.5</v>
      </c>
      <c r="D17" s="199">
        <v>2.8</v>
      </c>
      <c r="E17" s="199">
        <v>15.1</v>
      </c>
      <c r="F17" s="199">
        <v>102.4</v>
      </c>
      <c r="G17" s="210" t="s">
        <v>260</v>
      </c>
      <c r="H17" s="229" t="s">
        <v>261</v>
      </c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  <c r="EG17" s="192"/>
      <c r="EH17" s="192"/>
      <c r="EI17" s="192"/>
      <c r="EJ17" s="192"/>
      <c r="EK17" s="192"/>
      <c r="EL17" s="192"/>
      <c r="EM17" s="192"/>
      <c r="EN17" s="192"/>
      <c r="EO17" s="192"/>
      <c r="EP17" s="192"/>
      <c r="EQ17" s="192"/>
      <c r="ER17" s="192"/>
      <c r="ES17" s="192"/>
      <c r="ET17" s="192"/>
      <c r="EU17" s="192"/>
      <c r="EV17" s="192"/>
      <c r="EW17" s="192"/>
      <c r="EX17" s="192"/>
      <c r="EY17" s="192"/>
      <c r="EZ17" s="192"/>
      <c r="FA17" s="192"/>
      <c r="FB17" s="192"/>
      <c r="FC17" s="192"/>
      <c r="FD17" s="192"/>
      <c r="FE17" s="192"/>
      <c r="FF17" s="192"/>
      <c r="FG17" s="192"/>
      <c r="FH17" s="192"/>
      <c r="FI17" s="192"/>
      <c r="FJ17" s="192"/>
      <c r="FK17" s="192"/>
      <c r="FL17" s="192"/>
      <c r="FM17" s="192"/>
      <c r="FN17" s="192"/>
      <c r="FO17" s="192"/>
      <c r="FP17" s="192"/>
      <c r="FQ17" s="192"/>
      <c r="FR17" s="192"/>
      <c r="FS17" s="192"/>
      <c r="FT17" s="192"/>
      <c r="FU17" s="192"/>
      <c r="FV17" s="192"/>
      <c r="FW17" s="192"/>
      <c r="FX17" s="192"/>
      <c r="FY17" s="192"/>
      <c r="FZ17" s="192"/>
      <c r="GA17" s="192"/>
      <c r="GB17" s="192"/>
      <c r="GC17" s="192"/>
      <c r="GD17" s="192"/>
      <c r="GE17" s="192"/>
      <c r="GF17" s="192"/>
      <c r="GG17" s="192"/>
      <c r="GH17" s="192"/>
      <c r="GI17" s="192"/>
      <c r="GJ17" s="192"/>
      <c r="GK17" s="192"/>
      <c r="GL17" s="192"/>
      <c r="GM17" s="192"/>
      <c r="GN17" s="192"/>
      <c r="GO17" s="192"/>
      <c r="GP17" s="192"/>
      <c r="GQ17" s="192"/>
      <c r="GR17" s="192"/>
      <c r="GS17" s="192"/>
      <c r="GT17" s="192"/>
      <c r="GU17" s="192"/>
      <c r="GV17" s="192"/>
      <c r="GW17" s="192"/>
      <c r="GX17" s="192"/>
      <c r="GY17" s="192"/>
      <c r="GZ17" s="192"/>
      <c r="HA17" s="192"/>
      <c r="HB17" s="192"/>
      <c r="HC17" s="192"/>
      <c r="HD17" s="192"/>
      <c r="HE17" s="192"/>
      <c r="HF17" s="192"/>
      <c r="HG17" s="192"/>
      <c r="HH17" s="192"/>
      <c r="HI17" s="192"/>
      <c r="HJ17" s="192"/>
      <c r="HK17" s="192"/>
      <c r="HL17" s="192"/>
      <c r="HM17" s="192"/>
      <c r="HN17" s="192"/>
      <c r="HO17" s="192"/>
      <c r="HP17" s="192"/>
      <c r="HQ17" s="192"/>
      <c r="HR17" s="192"/>
      <c r="HS17" s="192"/>
      <c r="HT17" s="192"/>
      <c r="HU17" s="192"/>
      <c r="HV17" s="192"/>
      <c r="HW17" s="192"/>
      <c r="HX17" s="192"/>
      <c r="HY17" s="192"/>
      <c r="HZ17" s="192"/>
      <c r="IA17" s="192"/>
      <c r="IB17" s="192"/>
      <c r="IC17" s="192"/>
      <c r="ID17" s="192"/>
      <c r="IE17" s="192"/>
      <c r="IF17" s="192"/>
      <c r="IG17" s="192"/>
      <c r="IH17" s="192"/>
      <c r="II17" s="192"/>
      <c r="IJ17" s="192"/>
      <c r="IK17" s="192"/>
      <c r="IL17" s="192"/>
      <c r="IM17" s="192"/>
      <c r="IN17" s="192"/>
      <c r="IO17" s="192"/>
      <c r="IP17" s="192"/>
      <c r="IQ17" s="192"/>
      <c r="IR17" s="192"/>
      <c r="IS17" s="192"/>
      <c r="IT17" s="192"/>
      <c r="IU17" s="192"/>
      <c r="IV17" s="192"/>
    </row>
    <row r="18" spans="1:256" x14ac:dyDescent="0.25">
      <c r="A18" s="217" t="s">
        <v>21</v>
      </c>
      <c r="B18" s="213">
        <v>215</v>
      </c>
      <c r="C18" s="213">
        <v>7.0000000000000007E-2</v>
      </c>
      <c r="D18" s="213">
        <v>0.02</v>
      </c>
      <c r="E18" s="213">
        <v>15</v>
      </c>
      <c r="F18" s="213">
        <v>60</v>
      </c>
      <c r="G18" s="213" t="s">
        <v>22</v>
      </c>
      <c r="H18" s="230" t="s">
        <v>23</v>
      </c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  <c r="EG18" s="192"/>
      <c r="EH18" s="192"/>
      <c r="EI18" s="192"/>
      <c r="EJ18" s="192"/>
      <c r="EK18" s="192"/>
      <c r="EL18" s="192"/>
      <c r="EM18" s="192"/>
      <c r="EN18" s="192"/>
      <c r="EO18" s="192"/>
      <c r="EP18" s="192"/>
      <c r="EQ18" s="192"/>
      <c r="ER18" s="192"/>
      <c r="ES18" s="192"/>
      <c r="ET18" s="192"/>
      <c r="EU18" s="192"/>
      <c r="EV18" s="192"/>
      <c r="EW18" s="192"/>
      <c r="EX18" s="192"/>
      <c r="EY18" s="192"/>
      <c r="EZ18" s="192"/>
      <c r="FA18" s="192"/>
      <c r="FB18" s="192"/>
      <c r="FC18" s="192"/>
      <c r="FD18" s="192"/>
      <c r="FE18" s="192"/>
      <c r="FF18" s="192"/>
      <c r="FG18" s="192"/>
      <c r="FH18" s="192"/>
      <c r="FI18" s="192"/>
      <c r="FJ18" s="192"/>
      <c r="FK18" s="192"/>
      <c r="FL18" s="192"/>
      <c r="FM18" s="192"/>
      <c r="FN18" s="192"/>
      <c r="FO18" s="192"/>
      <c r="FP18" s="192"/>
      <c r="FQ18" s="192"/>
      <c r="FR18" s="192"/>
      <c r="FS18" s="192"/>
      <c r="FT18" s="192"/>
      <c r="FU18" s="192"/>
      <c r="FV18" s="192"/>
      <c r="FW18" s="192"/>
      <c r="FX18" s="192"/>
      <c r="FY18" s="192"/>
      <c r="FZ18" s="192"/>
      <c r="GA18" s="192"/>
      <c r="GB18" s="192"/>
      <c r="GC18" s="192"/>
      <c r="GD18" s="192"/>
      <c r="GE18" s="192"/>
      <c r="GF18" s="192"/>
      <c r="GG18" s="192"/>
      <c r="GH18" s="192"/>
      <c r="GI18" s="192"/>
      <c r="GJ18" s="192"/>
      <c r="GK18" s="192"/>
      <c r="GL18" s="192"/>
      <c r="GM18" s="192"/>
      <c r="GN18" s="192"/>
      <c r="GO18" s="192"/>
      <c r="GP18" s="192"/>
      <c r="GQ18" s="192"/>
      <c r="GR18" s="192"/>
      <c r="GS18" s="192"/>
      <c r="GT18" s="192"/>
      <c r="GU18" s="192"/>
      <c r="GV18" s="192"/>
      <c r="GW18" s="192"/>
      <c r="GX18" s="192"/>
      <c r="GY18" s="192"/>
      <c r="GZ18" s="192"/>
      <c r="HA18" s="192"/>
      <c r="HB18" s="192"/>
      <c r="HC18" s="192"/>
      <c r="HD18" s="192"/>
      <c r="HE18" s="192"/>
      <c r="HF18" s="192"/>
      <c r="HG18" s="192"/>
      <c r="HH18" s="192"/>
      <c r="HI18" s="192"/>
      <c r="HJ18" s="192"/>
      <c r="HK18" s="192"/>
      <c r="HL18" s="192"/>
      <c r="HM18" s="192"/>
      <c r="HN18" s="192"/>
      <c r="HO18" s="192"/>
      <c r="HP18" s="192"/>
      <c r="HQ18" s="192"/>
      <c r="HR18" s="192"/>
      <c r="HS18" s="192"/>
      <c r="HT18" s="192"/>
      <c r="HU18" s="192"/>
      <c r="HV18" s="192"/>
      <c r="HW18" s="192"/>
      <c r="HX18" s="192"/>
      <c r="HY18" s="192"/>
      <c r="HZ18" s="192"/>
      <c r="IA18" s="192"/>
      <c r="IB18" s="192"/>
      <c r="IC18" s="192"/>
      <c r="ID18" s="192"/>
      <c r="IE18" s="192"/>
      <c r="IF18" s="192"/>
      <c r="IG18" s="192"/>
      <c r="IH18" s="192"/>
      <c r="II18" s="192"/>
      <c r="IJ18" s="192"/>
      <c r="IK18" s="192"/>
      <c r="IL18" s="192"/>
      <c r="IM18" s="192"/>
      <c r="IN18" s="192"/>
      <c r="IO18" s="192"/>
      <c r="IP18" s="192"/>
      <c r="IQ18" s="192"/>
      <c r="IR18" s="192"/>
      <c r="IS18" s="192"/>
      <c r="IT18" s="192"/>
      <c r="IU18" s="192"/>
      <c r="IV18" s="192"/>
    </row>
    <row r="19" spans="1:256" x14ac:dyDescent="0.25">
      <c r="A19" s="215" t="s">
        <v>45</v>
      </c>
      <c r="B19" s="212">
        <v>20</v>
      </c>
      <c r="C19" s="231">
        <v>1.3</v>
      </c>
      <c r="D19" s="231">
        <v>0.2</v>
      </c>
      <c r="E19" s="231">
        <v>8.6</v>
      </c>
      <c r="F19" s="231">
        <v>43</v>
      </c>
      <c r="G19" s="232">
        <v>11</v>
      </c>
      <c r="H19" s="217" t="s">
        <v>47</v>
      </c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2"/>
      <c r="ET19" s="192"/>
      <c r="EU19" s="192"/>
      <c r="EV19" s="192"/>
      <c r="EW19" s="192"/>
      <c r="EX19" s="192"/>
      <c r="EY19" s="192"/>
      <c r="EZ19" s="192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/>
      <c r="FK19" s="192"/>
      <c r="FL19" s="192"/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/>
      <c r="GB19" s="192"/>
      <c r="GC19" s="192"/>
      <c r="GD19" s="192"/>
      <c r="GE19" s="192"/>
      <c r="GF19" s="192"/>
      <c r="GG19" s="192"/>
      <c r="GH19" s="192"/>
      <c r="GI19" s="192"/>
      <c r="GJ19" s="192"/>
      <c r="GK19" s="192"/>
      <c r="GL19" s="192"/>
      <c r="GM19" s="192"/>
      <c r="GN19" s="192"/>
      <c r="GO19" s="192"/>
      <c r="GP19" s="192"/>
      <c r="GQ19" s="192"/>
      <c r="GR19" s="192"/>
      <c r="GS19" s="192"/>
      <c r="GT19" s="192"/>
      <c r="GU19" s="192"/>
      <c r="GV19" s="192"/>
      <c r="GW19" s="192"/>
      <c r="GX19" s="192"/>
      <c r="GY19" s="192"/>
      <c r="GZ19" s="192"/>
      <c r="HA19" s="192"/>
      <c r="HB19" s="192"/>
      <c r="HC19" s="192"/>
      <c r="HD19" s="192"/>
      <c r="HE19" s="192"/>
      <c r="HF19" s="192"/>
      <c r="HG19" s="192"/>
      <c r="HH19" s="192"/>
      <c r="HI19" s="192"/>
      <c r="HJ19" s="192"/>
      <c r="HK19" s="192"/>
      <c r="HL19" s="192"/>
      <c r="HM19" s="192"/>
      <c r="HN19" s="192"/>
      <c r="HO19" s="192"/>
      <c r="HP19" s="192"/>
      <c r="HQ19" s="192"/>
      <c r="HR19" s="192"/>
      <c r="HS19" s="192"/>
      <c r="HT19" s="192"/>
      <c r="HU19" s="192"/>
      <c r="HV19" s="192"/>
      <c r="HW19" s="192"/>
      <c r="HX19" s="192"/>
      <c r="HY19" s="192"/>
      <c r="HZ19" s="192"/>
      <c r="IA19" s="192"/>
      <c r="IB19" s="192"/>
      <c r="IC19" s="192"/>
      <c r="ID19" s="192"/>
      <c r="IE19" s="192"/>
      <c r="IF19" s="192"/>
      <c r="IG19" s="192"/>
      <c r="IH19" s="192"/>
      <c r="II19" s="192"/>
      <c r="IJ19" s="192"/>
      <c r="IK19" s="192"/>
      <c r="IL19" s="192"/>
      <c r="IM19" s="192"/>
      <c r="IN19" s="192"/>
      <c r="IO19" s="192"/>
      <c r="IP19" s="192"/>
      <c r="IQ19" s="192"/>
      <c r="IR19" s="192"/>
      <c r="IS19" s="192"/>
      <c r="IT19" s="192"/>
      <c r="IU19" s="192"/>
      <c r="IV19" s="192"/>
    </row>
    <row r="20" spans="1:256" x14ac:dyDescent="0.3">
      <c r="A20" s="218" t="s">
        <v>25</v>
      </c>
      <c r="B20" s="188">
        <f>SUM(B15:B19)</f>
        <v>505</v>
      </c>
      <c r="C20" s="219">
        <f>SUM(C15:C19)</f>
        <v>23.28</v>
      </c>
      <c r="D20" s="219">
        <f>SUM(D15:D19)</f>
        <v>26.639999999999997</v>
      </c>
      <c r="E20" s="219">
        <f>SUM(E15:E19)</f>
        <v>83.13</v>
      </c>
      <c r="F20" s="219">
        <f>SUM(F15:F19)</f>
        <v>676.98</v>
      </c>
      <c r="G20" s="220"/>
      <c r="H20" s="221"/>
    </row>
    <row r="21" spans="1:256" x14ac:dyDescent="0.3">
      <c r="A21" s="185" t="s">
        <v>72</v>
      </c>
      <c r="B21" s="186"/>
      <c r="C21" s="186"/>
      <c r="D21" s="186"/>
      <c r="E21" s="186"/>
      <c r="F21" s="186"/>
      <c r="G21" s="186"/>
      <c r="H21" s="187"/>
    </row>
    <row r="22" spans="1:256" ht="9" customHeight="1" x14ac:dyDescent="0.25">
      <c r="A22" s="188" t="s">
        <v>247</v>
      </c>
      <c r="B22" s="188" t="s">
        <v>6</v>
      </c>
      <c r="C22" s="189" t="s">
        <v>248</v>
      </c>
      <c r="D22" s="189" t="s">
        <v>249</v>
      </c>
      <c r="E22" s="189" t="s">
        <v>250</v>
      </c>
      <c r="F22" s="190" t="s">
        <v>10</v>
      </c>
      <c r="G22" s="191" t="s">
        <v>4</v>
      </c>
      <c r="H22" s="189" t="s">
        <v>251</v>
      </c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92"/>
      <c r="EL22" s="192"/>
      <c r="EM22" s="192"/>
      <c r="EN22" s="192"/>
      <c r="EO22" s="192"/>
      <c r="EP22" s="192"/>
      <c r="EQ22" s="192"/>
      <c r="ER22" s="192"/>
      <c r="ES22" s="192"/>
      <c r="ET22" s="192"/>
      <c r="EU22" s="192"/>
      <c r="EV22" s="192"/>
      <c r="EW22" s="192"/>
      <c r="EX22" s="192"/>
      <c r="EY22" s="192"/>
      <c r="EZ22" s="192"/>
      <c r="FA22" s="192"/>
      <c r="FB22" s="192"/>
      <c r="FC22" s="192"/>
      <c r="FD22" s="192"/>
      <c r="FE22" s="192"/>
      <c r="FF22" s="192"/>
      <c r="FG22" s="192"/>
      <c r="FH22" s="192"/>
      <c r="FI22" s="192"/>
      <c r="FJ22" s="192"/>
      <c r="FK22" s="192"/>
      <c r="FL22" s="192"/>
      <c r="FM22" s="192"/>
      <c r="FN22" s="192"/>
      <c r="FO22" s="192"/>
      <c r="FP22" s="192"/>
      <c r="FQ22" s="192"/>
      <c r="FR22" s="192"/>
      <c r="FS22" s="192"/>
      <c r="FT22" s="192"/>
      <c r="FU22" s="192"/>
      <c r="FV22" s="192"/>
      <c r="FW22" s="192"/>
      <c r="FX22" s="192"/>
      <c r="FY22" s="192"/>
      <c r="FZ22" s="192"/>
      <c r="GA22" s="192"/>
      <c r="GB22" s="192"/>
      <c r="GC22" s="192"/>
      <c r="GD22" s="192"/>
      <c r="GE22" s="192"/>
      <c r="GF22" s="192"/>
      <c r="GG22" s="192"/>
      <c r="GH22" s="192"/>
      <c r="GI22" s="192"/>
      <c r="GJ22" s="192"/>
      <c r="GK22" s="192"/>
      <c r="GL22" s="192"/>
      <c r="GM22" s="192"/>
      <c r="GN22" s="192"/>
      <c r="GO22" s="192"/>
      <c r="GP22" s="192"/>
      <c r="GQ22" s="192"/>
      <c r="GR22" s="192"/>
      <c r="GS22" s="192"/>
      <c r="GT22" s="192"/>
      <c r="GU22" s="192"/>
      <c r="GV22" s="192"/>
      <c r="GW22" s="192"/>
      <c r="GX22" s="192"/>
      <c r="GY22" s="192"/>
      <c r="GZ22" s="192"/>
      <c r="HA22" s="192"/>
      <c r="HB22" s="192"/>
      <c r="HC22" s="192"/>
      <c r="HD22" s="192"/>
      <c r="HE22" s="192"/>
      <c r="HF22" s="192"/>
      <c r="HG22" s="192"/>
      <c r="HH22" s="192"/>
      <c r="HI22" s="192"/>
      <c r="HJ22" s="192"/>
      <c r="HK22" s="192"/>
      <c r="HL22" s="192"/>
      <c r="HM22" s="192"/>
      <c r="HN22" s="192"/>
      <c r="HO22" s="192"/>
      <c r="HP22" s="192"/>
      <c r="HQ22" s="192"/>
      <c r="HR22" s="192"/>
      <c r="HS22" s="192"/>
      <c r="HT22" s="192"/>
      <c r="HU22" s="192"/>
      <c r="HV22" s="192"/>
      <c r="HW22" s="192"/>
      <c r="HX22" s="192"/>
      <c r="HY22" s="192"/>
      <c r="HZ22" s="192"/>
      <c r="IA22" s="192"/>
      <c r="IB22" s="192"/>
      <c r="IC22" s="192"/>
      <c r="ID22" s="192"/>
      <c r="IE22" s="192"/>
      <c r="IF22" s="192"/>
      <c r="IG22" s="192"/>
      <c r="IH22" s="192"/>
      <c r="II22" s="192"/>
      <c r="IJ22" s="192"/>
      <c r="IK22" s="192"/>
      <c r="IL22" s="192"/>
      <c r="IM22" s="192"/>
      <c r="IN22" s="192"/>
      <c r="IO22" s="192"/>
      <c r="IP22" s="192"/>
      <c r="IQ22" s="192"/>
      <c r="IR22" s="192"/>
      <c r="IS22" s="192"/>
      <c r="IT22" s="192"/>
      <c r="IU22" s="192"/>
      <c r="IV22" s="192"/>
    </row>
    <row r="23" spans="1:256" x14ac:dyDescent="0.3">
      <c r="A23" s="193" t="s">
        <v>252</v>
      </c>
      <c r="B23" s="194"/>
      <c r="C23" s="195"/>
      <c r="D23" s="195"/>
      <c r="E23" s="195"/>
      <c r="F23" s="195"/>
      <c r="G23" s="194"/>
      <c r="H23" s="196"/>
    </row>
    <row r="24" spans="1:256" x14ac:dyDescent="0.25">
      <c r="A24" s="197" t="s">
        <v>262</v>
      </c>
      <c r="B24" s="198">
        <v>50</v>
      </c>
      <c r="C24" s="199">
        <v>0.55000000000000004</v>
      </c>
      <c r="D24" s="199">
        <v>0.1</v>
      </c>
      <c r="E24" s="199">
        <v>1.9</v>
      </c>
      <c r="F24" s="199">
        <v>11</v>
      </c>
      <c r="G24" s="200" t="s">
        <v>263</v>
      </c>
      <c r="H24" s="229" t="s">
        <v>264</v>
      </c>
    </row>
    <row r="25" spans="1:256" s="207" customFormat="1" ht="13.5" customHeight="1" x14ac:dyDescent="0.25">
      <c r="A25" s="233" t="s">
        <v>83</v>
      </c>
      <c r="B25" s="203">
        <v>90</v>
      </c>
      <c r="C25" s="204">
        <v>16.649999999999999</v>
      </c>
      <c r="D25" s="204">
        <v>15.96</v>
      </c>
      <c r="E25" s="204">
        <v>12.21</v>
      </c>
      <c r="F25" s="204">
        <v>258.91000000000003</v>
      </c>
      <c r="G25" s="234" t="s">
        <v>84</v>
      </c>
      <c r="H25" s="235" t="s">
        <v>85</v>
      </c>
    </row>
    <row r="26" spans="1:256" x14ac:dyDescent="0.25">
      <c r="A26" s="217" t="s">
        <v>36</v>
      </c>
      <c r="B26" s="209">
        <v>150</v>
      </c>
      <c r="C26" s="213">
        <v>3.06</v>
      </c>
      <c r="D26" s="213">
        <v>4.8</v>
      </c>
      <c r="E26" s="213">
        <v>20.440000000000001</v>
      </c>
      <c r="F26" s="213">
        <v>137.25</v>
      </c>
      <c r="G26" s="209" t="s">
        <v>37</v>
      </c>
      <c r="H26" s="217" t="s">
        <v>38</v>
      </c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2"/>
      <c r="ET26" s="192"/>
      <c r="EU26" s="192"/>
      <c r="EV26" s="192"/>
      <c r="EW26" s="192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/>
      <c r="FK26" s="192"/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/>
      <c r="GB26" s="192"/>
      <c r="GC26" s="192"/>
      <c r="GD26" s="192"/>
      <c r="GE26" s="192"/>
      <c r="GF26" s="192"/>
      <c r="GG26" s="192"/>
      <c r="GH26" s="192"/>
      <c r="GI26" s="192"/>
      <c r="GJ26" s="192"/>
      <c r="GK26" s="192"/>
      <c r="GL26" s="192"/>
      <c r="GM26" s="192"/>
      <c r="GN26" s="192"/>
      <c r="GO26" s="192"/>
      <c r="GP26" s="192"/>
      <c r="GQ26" s="192"/>
      <c r="GR26" s="192"/>
      <c r="GS26" s="192"/>
      <c r="GT26" s="192"/>
      <c r="GU26" s="192"/>
      <c r="GV26" s="192"/>
      <c r="GW26" s="192"/>
      <c r="GX26" s="192"/>
      <c r="GY26" s="192"/>
      <c r="GZ26" s="192"/>
      <c r="HA26" s="192"/>
      <c r="HB26" s="192"/>
      <c r="HC26" s="192"/>
      <c r="HD26" s="192"/>
      <c r="HE26" s="192"/>
      <c r="HF26" s="192"/>
      <c r="HG26" s="192"/>
      <c r="HH26" s="192"/>
      <c r="HI26" s="192"/>
      <c r="HJ26" s="192"/>
      <c r="HK26" s="192"/>
      <c r="HL26" s="192"/>
      <c r="HM26" s="192"/>
      <c r="HN26" s="192"/>
      <c r="HO26" s="192"/>
      <c r="HP26" s="192"/>
      <c r="HQ26" s="192"/>
      <c r="HR26" s="192"/>
      <c r="HS26" s="192"/>
      <c r="HT26" s="192"/>
      <c r="HU26" s="192"/>
      <c r="HV26" s="192"/>
      <c r="HW26" s="192"/>
      <c r="HX26" s="192"/>
      <c r="HY26" s="192"/>
      <c r="HZ26" s="192"/>
      <c r="IA26" s="192"/>
      <c r="IB26" s="192"/>
      <c r="IC26" s="192"/>
      <c r="ID26" s="192"/>
      <c r="IE26" s="192"/>
      <c r="IF26" s="192"/>
      <c r="IG26" s="192"/>
      <c r="IH26" s="192"/>
      <c r="II26" s="192"/>
      <c r="IJ26" s="192"/>
      <c r="IK26" s="192"/>
      <c r="IL26" s="192"/>
      <c r="IM26" s="192"/>
      <c r="IN26" s="192"/>
      <c r="IO26" s="192"/>
      <c r="IP26" s="192"/>
      <c r="IQ26" s="192"/>
      <c r="IR26" s="192"/>
      <c r="IS26" s="192"/>
      <c r="IT26" s="192"/>
      <c r="IU26" s="192"/>
      <c r="IV26" s="192"/>
    </row>
    <row r="27" spans="1:256" x14ac:dyDescent="0.25">
      <c r="A27" s="211" t="s">
        <v>57</v>
      </c>
      <c r="B27" s="212">
        <v>222</v>
      </c>
      <c r="C27" s="209">
        <v>0.13</v>
      </c>
      <c r="D27" s="209">
        <v>0.02</v>
      </c>
      <c r="E27" s="209">
        <v>15.2</v>
      </c>
      <c r="F27" s="209">
        <v>62</v>
      </c>
      <c r="G27" s="213" t="s">
        <v>58</v>
      </c>
      <c r="H27" s="214" t="s">
        <v>59</v>
      </c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/>
      <c r="CV27" s="192"/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/>
      <c r="DL27" s="192"/>
      <c r="DM27" s="192"/>
      <c r="DN27" s="192"/>
      <c r="DO27" s="192"/>
      <c r="DP27" s="192"/>
      <c r="DQ27" s="192"/>
      <c r="DR27" s="192"/>
      <c r="DS27" s="192"/>
      <c r="DT27" s="192"/>
      <c r="DU27" s="192"/>
      <c r="DV27" s="192"/>
      <c r="DW27" s="192"/>
      <c r="DX27" s="192"/>
      <c r="DY27" s="192"/>
      <c r="DZ27" s="192"/>
      <c r="EA27" s="192"/>
      <c r="EB27" s="192"/>
      <c r="EC27" s="192"/>
      <c r="ED27" s="192"/>
      <c r="EE27" s="192"/>
      <c r="EF27" s="192"/>
      <c r="EG27" s="192"/>
      <c r="EH27" s="192"/>
      <c r="EI27" s="192"/>
      <c r="EJ27" s="192"/>
      <c r="EK27" s="192"/>
      <c r="EL27" s="192"/>
      <c r="EM27" s="192"/>
      <c r="EN27" s="192"/>
      <c r="EO27" s="192"/>
      <c r="EP27" s="192"/>
      <c r="EQ27" s="192"/>
      <c r="ER27" s="192"/>
      <c r="ES27" s="192"/>
      <c r="ET27" s="192"/>
      <c r="EU27" s="192"/>
      <c r="EV27" s="192"/>
      <c r="EW27" s="192"/>
      <c r="EX27" s="192"/>
      <c r="EY27" s="192"/>
      <c r="EZ27" s="192"/>
      <c r="FA27" s="192"/>
      <c r="FB27" s="192"/>
      <c r="FC27" s="192"/>
      <c r="FD27" s="192"/>
      <c r="FE27" s="192"/>
      <c r="FF27" s="192"/>
      <c r="FG27" s="192"/>
      <c r="FH27" s="192"/>
      <c r="FI27" s="192"/>
      <c r="FJ27" s="192"/>
      <c r="FK27" s="192"/>
      <c r="FL27" s="192"/>
      <c r="FM27" s="192"/>
      <c r="FN27" s="192"/>
      <c r="FO27" s="192"/>
      <c r="FP27" s="192"/>
      <c r="FQ27" s="192"/>
      <c r="FR27" s="192"/>
      <c r="FS27" s="192"/>
      <c r="FT27" s="192"/>
      <c r="FU27" s="192"/>
      <c r="FV27" s="192"/>
      <c r="FW27" s="192"/>
      <c r="FX27" s="192"/>
      <c r="FY27" s="192"/>
      <c r="FZ27" s="192"/>
      <c r="GA27" s="192"/>
      <c r="GB27" s="192"/>
      <c r="GC27" s="192"/>
      <c r="GD27" s="192"/>
      <c r="GE27" s="192"/>
      <c r="GF27" s="192"/>
      <c r="GG27" s="192"/>
      <c r="GH27" s="192"/>
      <c r="GI27" s="192"/>
      <c r="GJ27" s="192"/>
      <c r="GK27" s="192"/>
      <c r="GL27" s="192"/>
      <c r="GM27" s="192"/>
      <c r="GN27" s="192"/>
      <c r="GO27" s="192"/>
      <c r="GP27" s="192"/>
      <c r="GQ27" s="192"/>
      <c r="GR27" s="192"/>
      <c r="GS27" s="192"/>
      <c r="GT27" s="192"/>
      <c r="GU27" s="192"/>
      <c r="GV27" s="192"/>
      <c r="GW27" s="192"/>
      <c r="GX27" s="192"/>
      <c r="GY27" s="192"/>
      <c r="GZ27" s="192"/>
      <c r="HA27" s="192"/>
      <c r="HB27" s="192"/>
      <c r="HC27" s="192"/>
      <c r="HD27" s="192"/>
      <c r="HE27" s="192"/>
      <c r="HF27" s="192"/>
      <c r="HG27" s="192"/>
      <c r="HH27" s="192"/>
      <c r="HI27" s="192"/>
      <c r="HJ27" s="192"/>
      <c r="HK27" s="192"/>
      <c r="HL27" s="192"/>
      <c r="HM27" s="192"/>
      <c r="HN27" s="192"/>
      <c r="HO27" s="192"/>
      <c r="HP27" s="192"/>
      <c r="HQ27" s="192"/>
      <c r="HR27" s="192"/>
      <c r="HS27" s="192"/>
      <c r="HT27" s="192"/>
      <c r="HU27" s="192"/>
      <c r="HV27" s="192"/>
      <c r="HW27" s="192"/>
      <c r="HX27" s="192"/>
      <c r="HY27" s="192"/>
      <c r="HZ27" s="192"/>
      <c r="IA27" s="192"/>
      <c r="IB27" s="192"/>
      <c r="IC27" s="192"/>
      <c r="ID27" s="192"/>
      <c r="IE27" s="192"/>
      <c r="IF27" s="192"/>
      <c r="IG27" s="192"/>
      <c r="IH27" s="192"/>
      <c r="II27" s="192"/>
      <c r="IJ27" s="192"/>
      <c r="IK27" s="192"/>
      <c r="IL27" s="192"/>
      <c r="IM27" s="192"/>
      <c r="IN27" s="192"/>
      <c r="IO27" s="192"/>
      <c r="IP27" s="192"/>
      <c r="IQ27" s="192"/>
      <c r="IR27" s="192"/>
      <c r="IS27" s="192"/>
      <c r="IT27" s="192"/>
      <c r="IU27" s="192"/>
      <c r="IV27" s="192"/>
    </row>
    <row r="28" spans="1:256" x14ac:dyDescent="0.25">
      <c r="A28" s="215" t="s">
        <v>79</v>
      </c>
      <c r="B28" s="216">
        <v>20</v>
      </c>
      <c r="C28" s="212">
        <f>3.2/2</f>
        <v>1.6</v>
      </c>
      <c r="D28" s="212">
        <f>0.4/2</f>
        <v>0.2</v>
      </c>
      <c r="E28" s="212">
        <f>20.4/2</f>
        <v>10.199999999999999</v>
      </c>
      <c r="F28" s="212">
        <v>50</v>
      </c>
      <c r="G28" s="209" t="s">
        <v>46</v>
      </c>
      <c r="H28" s="217" t="s">
        <v>49</v>
      </c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/>
      <c r="ED28" s="192"/>
      <c r="EE28" s="192"/>
      <c r="EF28" s="192"/>
      <c r="EG28" s="192"/>
      <c r="EH28" s="192"/>
      <c r="EI28" s="192"/>
      <c r="EJ28" s="192"/>
      <c r="EK28" s="192"/>
      <c r="EL28" s="192"/>
      <c r="EM28" s="192"/>
      <c r="EN28" s="192"/>
      <c r="EO28" s="192"/>
      <c r="EP28" s="192"/>
      <c r="EQ28" s="192"/>
      <c r="ER28" s="192"/>
      <c r="ES28" s="192"/>
      <c r="ET28" s="192"/>
      <c r="EU28" s="192"/>
      <c r="EV28" s="192"/>
      <c r="EW28" s="192"/>
      <c r="EX28" s="192"/>
      <c r="EY28" s="192"/>
      <c r="EZ28" s="192"/>
      <c r="FA28" s="192"/>
      <c r="FB28" s="192"/>
      <c r="FC28" s="192"/>
      <c r="FD28" s="192"/>
      <c r="FE28" s="192"/>
      <c r="FF28" s="192"/>
      <c r="FG28" s="192"/>
      <c r="FH28" s="192"/>
      <c r="FI28" s="192"/>
      <c r="FJ28" s="192"/>
      <c r="FK28" s="192"/>
      <c r="FL28" s="192"/>
      <c r="FM28" s="192"/>
      <c r="FN28" s="192"/>
      <c r="FO28" s="192"/>
      <c r="FP28" s="192"/>
      <c r="FQ28" s="192"/>
      <c r="FR28" s="192"/>
      <c r="FS28" s="192"/>
      <c r="FT28" s="192"/>
      <c r="FU28" s="192"/>
      <c r="FV28" s="192"/>
      <c r="FW28" s="192"/>
      <c r="FX28" s="192"/>
      <c r="FY28" s="192"/>
      <c r="FZ28" s="192"/>
      <c r="GA28" s="192"/>
      <c r="GB28" s="192"/>
      <c r="GC28" s="192"/>
      <c r="GD28" s="192"/>
      <c r="GE28" s="192"/>
      <c r="GF28" s="192"/>
      <c r="GG28" s="192"/>
      <c r="GH28" s="192"/>
      <c r="GI28" s="192"/>
      <c r="GJ28" s="192"/>
      <c r="GK28" s="192"/>
      <c r="GL28" s="192"/>
      <c r="GM28" s="192"/>
      <c r="GN28" s="192"/>
      <c r="GO28" s="192"/>
      <c r="GP28" s="192"/>
      <c r="GQ28" s="192"/>
      <c r="GR28" s="192"/>
      <c r="GS28" s="192"/>
      <c r="GT28" s="192"/>
      <c r="GU28" s="192"/>
      <c r="GV28" s="192"/>
      <c r="GW28" s="192"/>
      <c r="GX28" s="192"/>
      <c r="GY28" s="192"/>
      <c r="GZ28" s="192"/>
      <c r="HA28" s="192"/>
      <c r="HB28" s="192"/>
      <c r="HC28" s="192"/>
      <c r="HD28" s="192"/>
      <c r="HE28" s="192"/>
      <c r="HF28" s="192"/>
      <c r="HG28" s="192"/>
      <c r="HH28" s="192"/>
      <c r="HI28" s="192"/>
      <c r="HJ28" s="192"/>
      <c r="HK28" s="192"/>
      <c r="HL28" s="192"/>
      <c r="HM28" s="192"/>
      <c r="HN28" s="192"/>
      <c r="HO28" s="192"/>
      <c r="HP28" s="192"/>
      <c r="HQ28" s="192"/>
      <c r="HR28" s="192"/>
      <c r="HS28" s="192"/>
      <c r="HT28" s="192"/>
      <c r="HU28" s="192"/>
      <c r="HV28" s="192"/>
      <c r="HW28" s="192"/>
      <c r="HX28" s="192"/>
      <c r="HY28" s="192"/>
      <c r="HZ28" s="192"/>
      <c r="IA28" s="192"/>
      <c r="IB28" s="192"/>
      <c r="IC28" s="192"/>
      <c r="ID28" s="192"/>
      <c r="IE28" s="192"/>
      <c r="IF28" s="192"/>
      <c r="IG28" s="192"/>
      <c r="IH28" s="192"/>
      <c r="II28" s="192"/>
      <c r="IJ28" s="192"/>
      <c r="IK28" s="192"/>
      <c r="IL28" s="192"/>
      <c r="IM28" s="192"/>
      <c r="IN28" s="192"/>
      <c r="IO28" s="192"/>
      <c r="IP28" s="192"/>
      <c r="IQ28" s="192"/>
      <c r="IR28" s="192"/>
      <c r="IS28" s="192"/>
      <c r="IT28" s="192"/>
      <c r="IU28" s="192"/>
      <c r="IV28" s="192"/>
    </row>
    <row r="29" spans="1:256" x14ac:dyDescent="0.3">
      <c r="A29" s="218" t="s">
        <v>25</v>
      </c>
      <c r="B29" s="188">
        <f>SUM(B24:B28)</f>
        <v>532</v>
      </c>
      <c r="C29" s="219">
        <f>SUM(C24:C28)</f>
        <v>21.99</v>
      </c>
      <c r="D29" s="219">
        <f>SUM(D24:D28)</f>
        <v>21.080000000000002</v>
      </c>
      <c r="E29" s="219">
        <f>SUM(E24:E28)</f>
        <v>59.95</v>
      </c>
      <c r="F29" s="219">
        <f>SUM(F24:F28)</f>
        <v>519.16000000000008</v>
      </c>
      <c r="G29" s="220"/>
      <c r="H29" s="221"/>
    </row>
    <row r="30" spans="1:256" x14ac:dyDescent="0.3">
      <c r="A30" s="185" t="s">
        <v>92</v>
      </c>
      <c r="B30" s="186"/>
      <c r="C30" s="186"/>
      <c r="D30" s="186"/>
      <c r="E30" s="186"/>
      <c r="F30" s="186"/>
      <c r="G30" s="186"/>
      <c r="H30" s="187"/>
    </row>
    <row r="31" spans="1:256" ht="12" customHeight="1" x14ac:dyDescent="0.25">
      <c r="A31" s="188" t="s">
        <v>247</v>
      </c>
      <c r="B31" s="188" t="s">
        <v>6</v>
      </c>
      <c r="C31" s="189" t="s">
        <v>248</v>
      </c>
      <c r="D31" s="189" t="s">
        <v>249</v>
      </c>
      <c r="E31" s="189" t="s">
        <v>250</v>
      </c>
      <c r="F31" s="190" t="s">
        <v>10</v>
      </c>
      <c r="G31" s="191" t="s">
        <v>4</v>
      </c>
      <c r="H31" s="189" t="s">
        <v>251</v>
      </c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  <c r="EG31" s="192"/>
      <c r="EH31" s="192"/>
      <c r="EI31" s="192"/>
      <c r="EJ31" s="192"/>
      <c r="EK31" s="192"/>
      <c r="EL31" s="192"/>
      <c r="EM31" s="192"/>
      <c r="EN31" s="192"/>
      <c r="EO31" s="192"/>
      <c r="EP31" s="192"/>
      <c r="EQ31" s="192"/>
      <c r="ER31" s="192"/>
      <c r="ES31" s="192"/>
      <c r="ET31" s="192"/>
      <c r="EU31" s="192"/>
      <c r="EV31" s="192"/>
      <c r="EW31" s="192"/>
      <c r="EX31" s="192"/>
      <c r="EY31" s="192"/>
      <c r="EZ31" s="192"/>
      <c r="FA31" s="192"/>
      <c r="FB31" s="192"/>
      <c r="FC31" s="192"/>
      <c r="FD31" s="192"/>
      <c r="FE31" s="192"/>
      <c r="FF31" s="192"/>
      <c r="FG31" s="192"/>
      <c r="FH31" s="192"/>
      <c r="FI31" s="192"/>
      <c r="FJ31" s="192"/>
      <c r="FK31" s="192"/>
      <c r="FL31" s="192"/>
      <c r="FM31" s="192"/>
      <c r="FN31" s="192"/>
      <c r="FO31" s="192"/>
      <c r="FP31" s="192"/>
      <c r="FQ31" s="192"/>
      <c r="FR31" s="192"/>
      <c r="FS31" s="192"/>
      <c r="FT31" s="192"/>
      <c r="FU31" s="192"/>
      <c r="FV31" s="192"/>
      <c r="FW31" s="192"/>
      <c r="FX31" s="192"/>
      <c r="FY31" s="192"/>
      <c r="FZ31" s="192"/>
      <c r="GA31" s="192"/>
      <c r="GB31" s="192"/>
      <c r="GC31" s="192"/>
      <c r="GD31" s="192"/>
      <c r="GE31" s="192"/>
      <c r="GF31" s="192"/>
      <c r="GG31" s="192"/>
      <c r="GH31" s="192"/>
      <c r="GI31" s="192"/>
      <c r="GJ31" s="192"/>
      <c r="GK31" s="192"/>
      <c r="GL31" s="192"/>
      <c r="GM31" s="192"/>
      <c r="GN31" s="192"/>
      <c r="GO31" s="192"/>
      <c r="GP31" s="192"/>
      <c r="GQ31" s="192"/>
      <c r="GR31" s="192"/>
      <c r="GS31" s="192"/>
      <c r="GT31" s="192"/>
      <c r="GU31" s="192"/>
      <c r="GV31" s="192"/>
      <c r="GW31" s="192"/>
      <c r="GX31" s="192"/>
      <c r="GY31" s="192"/>
      <c r="GZ31" s="192"/>
      <c r="HA31" s="192"/>
      <c r="HB31" s="192"/>
      <c r="HC31" s="192"/>
      <c r="HD31" s="192"/>
      <c r="HE31" s="192"/>
      <c r="HF31" s="192"/>
      <c r="HG31" s="192"/>
      <c r="HH31" s="192"/>
      <c r="HI31" s="192"/>
      <c r="HJ31" s="192"/>
      <c r="HK31" s="192"/>
      <c r="HL31" s="192"/>
      <c r="HM31" s="192"/>
      <c r="HN31" s="192"/>
      <c r="HO31" s="192"/>
      <c r="HP31" s="192"/>
      <c r="HQ31" s="192"/>
      <c r="HR31" s="192"/>
      <c r="HS31" s="192"/>
      <c r="HT31" s="192"/>
      <c r="HU31" s="192"/>
      <c r="HV31" s="192"/>
      <c r="HW31" s="192"/>
      <c r="HX31" s="192"/>
      <c r="HY31" s="192"/>
      <c r="HZ31" s="192"/>
      <c r="IA31" s="192"/>
      <c r="IB31" s="192"/>
      <c r="IC31" s="192"/>
      <c r="ID31" s="192"/>
      <c r="IE31" s="192"/>
      <c r="IF31" s="192"/>
      <c r="IG31" s="192"/>
      <c r="IH31" s="192"/>
      <c r="II31" s="192"/>
      <c r="IJ31" s="192"/>
      <c r="IK31" s="192"/>
      <c r="IL31" s="192"/>
      <c r="IM31" s="192"/>
      <c r="IN31" s="192"/>
      <c r="IO31" s="192"/>
      <c r="IP31" s="192"/>
      <c r="IQ31" s="192"/>
      <c r="IR31" s="192"/>
      <c r="IS31" s="192"/>
      <c r="IT31" s="192"/>
      <c r="IU31" s="192"/>
      <c r="IV31" s="192"/>
    </row>
    <row r="32" spans="1:256" x14ac:dyDescent="0.3">
      <c r="A32" s="193" t="s">
        <v>252</v>
      </c>
      <c r="B32" s="194"/>
      <c r="C32" s="195"/>
      <c r="D32" s="195"/>
      <c r="E32" s="195"/>
      <c r="F32" s="195"/>
      <c r="G32" s="194"/>
      <c r="H32" s="196"/>
    </row>
    <row r="33" spans="1:256" x14ac:dyDescent="0.25">
      <c r="A33" s="236" t="s">
        <v>265</v>
      </c>
      <c r="B33" s="223">
        <v>100</v>
      </c>
      <c r="C33" s="237">
        <v>0.94</v>
      </c>
      <c r="D33" s="237">
        <v>10.14</v>
      </c>
      <c r="E33" s="237">
        <v>2.38</v>
      </c>
      <c r="F33" s="237">
        <v>104.9</v>
      </c>
      <c r="G33" s="200" t="s">
        <v>266</v>
      </c>
      <c r="H33" s="225" t="s">
        <v>267</v>
      </c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192"/>
      <c r="DL33" s="192"/>
      <c r="DM33" s="192"/>
      <c r="DN33" s="192"/>
      <c r="DO33" s="192"/>
      <c r="DP33" s="192"/>
      <c r="DQ33" s="192"/>
      <c r="DR33" s="192"/>
      <c r="DS33" s="192"/>
      <c r="DT33" s="192"/>
      <c r="DU33" s="192"/>
      <c r="DV33" s="192"/>
      <c r="DW33" s="192"/>
      <c r="DX33" s="192"/>
      <c r="DY33" s="192"/>
      <c r="DZ33" s="192"/>
      <c r="EA33" s="192"/>
      <c r="EB33" s="192"/>
      <c r="EC33" s="192"/>
      <c r="ED33" s="192"/>
      <c r="EE33" s="192"/>
      <c r="EF33" s="192"/>
      <c r="EG33" s="192"/>
      <c r="EH33" s="192"/>
      <c r="EI33" s="192"/>
      <c r="EJ33" s="192"/>
      <c r="EK33" s="192"/>
      <c r="EL33" s="192"/>
      <c r="EM33" s="192"/>
      <c r="EN33" s="192"/>
      <c r="EO33" s="192"/>
      <c r="EP33" s="192"/>
      <c r="EQ33" s="192"/>
      <c r="ER33" s="192"/>
      <c r="ES33" s="192"/>
      <c r="ET33" s="192"/>
      <c r="EU33" s="192"/>
      <c r="EV33" s="192"/>
      <c r="EW33" s="192"/>
      <c r="EX33" s="192"/>
      <c r="EY33" s="192"/>
      <c r="EZ33" s="192"/>
      <c r="FA33" s="192"/>
      <c r="FB33" s="192"/>
      <c r="FC33" s="192"/>
      <c r="FD33" s="192"/>
      <c r="FE33" s="192"/>
      <c r="FF33" s="192"/>
      <c r="FG33" s="192"/>
      <c r="FH33" s="192"/>
      <c r="FI33" s="192"/>
      <c r="FJ33" s="192"/>
      <c r="FK33" s="192"/>
      <c r="FL33" s="192"/>
      <c r="FM33" s="192"/>
      <c r="FN33" s="192"/>
      <c r="FO33" s="192"/>
      <c r="FP33" s="192"/>
      <c r="FQ33" s="192"/>
      <c r="FR33" s="192"/>
      <c r="FS33" s="192"/>
      <c r="FT33" s="192"/>
      <c r="FU33" s="192"/>
      <c r="FV33" s="192"/>
      <c r="FW33" s="192"/>
      <c r="FX33" s="192"/>
      <c r="FY33" s="192"/>
      <c r="FZ33" s="192"/>
      <c r="GA33" s="192"/>
      <c r="GB33" s="192"/>
      <c r="GC33" s="192"/>
      <c r="GD33" s="192"/>
      <c r="GE33" s="192"/>
      <c r="GF33" s="192"/>
      <c r="GG33" s="192"/>
      <c r="GH33" s="192"/>
      <c r="GI33" s="192"/>
      <c r="GJ33" s="192"/>
      <c r="GK33" s="192"/>
      <c r="GL33" s="192"/>
      <c r="GM33" s="192"/>
      <c r="GN33" s="192"/>
      <c r="GO33" s="192"/>
      <c r="GP33" s="192"/>
      <c r="GQ33" s="192"/>
      <c r="GR33" s="192"/>
      <c r="GS33" s="192"/>
      <c r="GT33" s="192"/>
      <c r="GU33" s="192"/>
      <c r="GV33" s="192"/>
      <c r="GW33" s="192"/>
      <c r="GX33" s="192"/>
      <c r="GY33" s="192"/>
      <c r="GZ33" s="192"/>
      <c r="HA33" s="192"/>
      <c r="HB33" s="192"/>
      <c r="HC33" s="192"/>
      <c r="HD33" s="192"/>
      <c r="HE33" s="192"/>
      <c r="HF33" s="192"/>
      <c r="HG33" s="192"/>
      <c r="HH33" s="192"/>
      <c r="HI33" s="192"/>
      <c r="HJ33" s="192"/>
      <c r="HK33" s="192"/>
      <c r="HL33" s="192"/>
      <c r="HM33" s="192"/>
      <c r="HN33" s="192"/>
      <c r="HO33" s="192"/>
      <c r="HP33" s="192"/>
      <c r="HQ33" s="192"/>
      <c r="HR33" s="192"/>
      <c r="HS33" s="192"/>
      <c r="HT33" s="192"/>
      <c r="HU33" s="192"/>
      <c r="HV33" s="192"/>
      <c r="HW33" s="192"/>
      <c r="HX33" s="192"/>
      <c r="HY33" s="192"/>
      <c r="HZ33" s="192"/>
      <c r="IA33" s="192"/>
      <c r="IB33" s="192"/>
      <c r="IC33" s="192"/>
      <c r="ID33" s="192"/>
      <c r="IE33" s="192"/>
      <c r="IF33" s="192"/>
      <c r="IG33" s="192"/>
      <c r="IH33" s="192"/>
      <c r="II33" s="192"/>
      <c r="IJ33" s="192"/>
      <c r="IK33" s="192"/>
      <c r="IL33" s="192"/>
      <c r="IM33" s="192"/>
      <c r="IN33" s="192"/>
      <c r="IO33" s="192"/>
      <c r="IP33" s="192"/>
      <c r="IQ33" s="192"/>
      <c r="IR33" s="192"/>
      <c r="IS33" s="192"/>
      <c r="IT33" s="192"/>
      <c r="IU33" s="192"/>
      <c r="IV33" s="192"/>
    </row>
    <row r="34" spans="1:256" s="239" customFormat="1" ht="13.5" customHeight="1" x14ac:dyDescent="0.25">
      <c r="A34" s="202" t="s">
        <v>131</v>
      </c>
      <c r="B34" s="226">
        <v>90</v>
      </c>
      <c r="C34" s="227">
        <v>14.68</v>
      </c>
      <c r="D34" s="227">
        <v>9.98</v>
      </c>
      <c r="E34" s="227">
        <v>11.03</v>
      </c>
      <c r="F34" s="227">
        <v>180.7</v>
      </c>
      <c r="G34" s="238" t="s">
        <v>132</v>
      </c>
      <c r="H34" s="235" t="s">
        <v>133</v>
      </c>
    </row>
    <row r="35" spans="1:256" x14ac:dyDescent="0.25">
      <c r="A35" s="215" t="s">
        <v>104</v>
      </c>
      <c r="B35" s="240">
        <v>150</v>
      </c>
      <c r="C35" s="241">
        <v>8.6</v>
      </c>
      <c r="D35" s="241">
        <v>6.09</v>
      </c>
      <c r="E35" s="241">
        <v>38.64</v>
      </c>
      <c r="F35" s="241">
        <v>243.75</v>
      </c>
      <c r="G35" s="213" t="s">
        <v>105</v>
      </c>
      <c r="H35" s="242" t="s">
        <v>106</v>
      </c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  <c r="EG35" s="192"/>
      <c r="EH35" s="192"/>
      <c r="EI35" s="192"/>
      <c r="EJ35" s="192"/>
      <c r="EK35" s="192"/>
      <c r="EL35" s="192"/>
      <c r="EM35" s="192"/>
      <c r="EN35" s="192"/>
      <c r="EO35" s="192"/>
      <c r="EP35" s="192"/>
      <c r="EQ35" s="192"/>
      <c r="ER35" s="192"/>
      <c r="ES35" s="192"/>
      <c r="ET35" s="192"/>
      <c r="EU35" s="192"/>
      <c r="EV35" s="192"/>
      <c r="EW35" s="192"/>
      <c r="EX35" s="192"/>
      <c r="EY35" s="192"/>
      <c r="EZ35" s="192"/>
      <c r="FA35" s="192"/>
      <c r="FB35" s="192"/>
      <c r="FC35" s="192"/>
      <c r="FD35" s="192"/>
      <c r="FE35" s="192"/>
      <c r="FF35" s="192"/>
      <c r="FG35" s="192"/>
      <c r="FH35" s="192"/>
      <c r="FI35" s="192"/>
      <c r="FJ35" s="192"/>
      <c r="FK35" s="192"/>
      <c r="FL35" s="192"/>
      <c r="FM35" s="192"/>
      <c r="FN35" s="192"/>
      <c r="FO35" s="192"/>
      <c r="FP35" s="192"/>
      <c r="FQ35" s="192"/>
      <c r="FR35" s="192"/>
      <c r="FS35" s="192"/>
      <c r="FT35" s="192"/>
      <c r="FU35" s="192"/>
      <c r="FV35" s="192"/>
      <c r="FW35" s="192"/>
      <c r="FX35" s="192"/>
      <c r="FY35" s="192"/>
      <c r="FZ35" s="192"/>
      <c r="GA35" s="192"/>
      <c r="GB35" s="192"/>
      <c r="GC35" s="192"/>
      <c r="GD35" s="192"/>
      <c r="GE35" s="192"/>
      <c r="GF35" s="192"/>
      <c r="GG35" s="192"/>
      <c r="GH35" s="192"/>
      <c r="GI35" s="192"/>
      <c r="GJ35" s="192"/>
      <c r="GK35" s="192"/>
      <c r="GL35" s="192"/>
      <c r="GM35" s="192"/>
      <c r="GN35" s="192"/>
      <c r="GO35" s="192"/>
      <c r="GP35" s="192"/>
      <c r="GQ35" s="192"/>
      <c r="GR35" s="192"/>
      <c r="GS35" s="192"/>
      <c r="GT35" s="192"/>
      <c r="GU35" s="192"/>
      <c r="GV35" s="192"/>
      <c r="GW35" s="192"/>
      <c r="GX35" s="192"/>
      <c r="GY35" s="192"/>
      <c r="GZ35" s="192"/>
      <c r="HA35" s="192"/>
      <c r="HB35" s="192"/>
      <c r="HC35" s="192"/>
      <c r="HD35" s="192"/>
      <c r="HE35" s="192"/>
      <c r="HF35" s="192"/>
      <c r="HG35" s="192"/>
      <c r="HH35" s="192"/>
      <c r="HI35" s="192"/>
      <c r="HJ35" s="192"/>
      <c r="HK35" s="192"/>
      <c r="HL35" s="192"/>
      <c r="HM35" s="192"/>
      <c r="HN35" s="192"/>
      <c r="HO35" s="192"/>
      <c r="HP35" s="192"/>
      <c r="HQ35" s="192"/>
      <c r="HR35" s="192"/>
      <c r="HS35" s="192"/>
      <c r="HT35" s="192"/>
      <c r="HU35" s="192"/>
      <c r="HV35" s="192"/>
      <c r="HW35" s="192"/>
      <c r="HX35" s="192"/>
      <c r="HY35" s="192"/>
      <c r="HZ35" s="192"/>
      <c r="IA35" s="192"/>
      <c r="IB35" s="192"/>
      <c r="IC35" s="192"/>
      <c r="ID35" s="192"/>
      <c r="IE35" s="192"/>
      <c r="IF35" s="192"/>
      <c r="IG35" s="192"/>
      <c r="IH35" s="192"/>
      <c r="II35" s="192"/>
      <c r="IJ35" s="192"/>
      <c r="IK35" s="192"/>
      <c r="IL35" s="192"/>
      <c r="IM35" s="192"/>
      <c r="IN35" s="192"/>
      <c r="IO35" s="192"/>
      <c r="IP35" s="192"/>
      <c r="IQ35" s="192"/>
      <c r="IR35" s="192"/>
      <c r="IS35" s="192"/>
      <c r="IT35" s="192"/>
      <c r="IU35" s="192"/>
      <c r="IV35" s="192"/>
    </row>
    <row r="36" spans="1:256" x14ac:dyDescent="0.25">
      <c r="A36" s="215" t="s">
        <v>268</v>
      </c>
      <c r="B36" s="243">
        <v>50</v>
      </c>
      <c r="C36" s="199">
        <v>3.5</v>
      </c>
      <c r="D36" s="199">
        <v>4.01</v>
      </c>
      <c r="E36" s="199">
        <v>24.35</v>
      </c>
      <c r="F36" s="199">
        <v>147.5</v>
      </c>
      <c r="G36" s="244" t="s">
        <v>269</v>
      </c>
      <c r="H36" s="229" t="s">
        <v>270</v>
      </c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/>
      <c r="CE36" s="192"/>
      <c r="CF36" s="192"/>
      <c r="CG36" s="192"/>
      <c r="CH36" s="192"/>
      <c r="CI36" s="192"/>
      <c r="CJ36" s="192"/>
      <c r="CK36" s="192"/>
      <c r="CL36" s="192"/>
      <c r="CM36" s="192"/>
      <c r="CN36" s="192"/>
      <c r="CO36" s="192"/>
      <c r="CP36" s="192"/>
      <c r="CQ36" s="192"/>
      <c r="CR36" s="192"/>
      <c r="CS36" s="192"/>
      <c r="CT36" s="192"/>
      <c r="CU36" s="192"/>
      <c r="CV36" s="192"/>
      <c r="CW36" s="192"/>
      <c r="CX36" s="192"/>
      <c r="CY36" s="192"/>
      <c r="CZ36" s="192"/>
      <c r="DA36" s="192"/>
      <c r="DB36" s="192"/>
      <c r="DC36" s="192"/>
      <c r="DD36" s="192"/>
      <c r="DE36" s="192"/>
      <c r="DF36" s="192"/>
      <c r="DG36" s="192"/>
      <c r="DH36" s="192"/>
      <c r="DI36" s="192"/>
      <c r="DJ36" s="192"/>
      <c r="DK36" s="192"/>
      <c r="DL36" s="192"/>
      <c r="DM36" s="192"/>
      <c r="DN36" s="192"/>
      <c r="DO36" s="192"/>
      <c r="DP36" s="192"/>
      <c r="DQ36" s="192"/>
      <c r="DR36" s="192"/>
      <c r="DS36" s="192"/>
      <c r="DT36" s="192"/>
      <c r="DU36" s="192"/>
      <c r="DV36" s="192"/>
      <c r="DW36" s="192"/>
      <c r="DX36" s="192"/>
      <c r="DY36" s="192"/>
      <c r="DZ36" s="192"/>
      <c r="EA36" s="192"/>
      <c r="EB36" s="192"/>
      <c r="EC36" s="192"/>
      <c r="ED36" s="192"/>
      <c r="EE36" s="192"/>
      <c r="EF36" s="192"/>
      <c r="EG36" s="192"/>
      <c r="EH36" s="192"/>
      <c r="EI36" s="192"/>
      <c r="EJ36" s="192"/>
      <c r="EK36" s="192"/>
      <c r="EL36" s="192"/>
      <c r="EM36" s="192"/>
      <c r="EN36" s="192"/>
      <c r="EO36" s="192"/>
      <c r="EP36" s="192"/>
      <c r="EQ36" s="192"/>
      <c r="ER36" s="192"/>
      <c r="ES36" s="192"/>
      <c r="ET36" s="192"/>
      <c r="EU36" s="192"/>
      <c r="EV36" s="192"/>
      <c r="EW36" s="192"/>
      <c r="EX36" s="192"/>
      <c r="EY36" s="192"/>
      <c r="EZ36" s="192"/>
      <c r="FA36" s="192"/>
      <c r="FB36" s="192"/>
      <c r="FC36" s="192"/>
      <c r="FD36" s="192"/>
      <c r="FE36" s="192"/>
      <c r="FF36" s="192"/>
      <c r="FG36" s="192"/>
      <c r="FH36" s="192"/>
      <c r="FI36" s="192"/>
      <c r="FJ36" s="192"/>
      <c r="FK36" s="192"/>
      <c r="FL36" s="192"/>
      <c r="FM36" s="192"/>
      <c r="FN36" s="192"/>
      <c r="FO36" s="192"/>
      <c r="FP36" s="192"/>
      <c r="FQ36" s="192"/>
      <c r="FR36" s="192"/>
      <c r="FS36" s="192"/>
      <c r="FT36" s="192"/>
      <c r="FU36" s="192"/>
      <c r="FV36" s="192"/>
      <c r="FW36" s="192"/>
      <c r="FX36" s="192"/>
      <c r="FY36" s="192"/>
      <c r="FZ36" s="192"/>
      <c r="GA36" s="192"/>
      <c r="GB36" s="192"/>
      <c r="GC36" s="192"/>
      <c r="GD36" s="192"/>
      <c r="GE36" s="192"/>
      <c r="GF36" s="192"/>
      <c r="GG36" s="192"/>
      <c r="GH36" s="192"/>
      <c r="GI36" s="192"/>
      <c r="GJ36" s="192"/>
      <c r="GK36" s="192"/>
      <c r="GL36" s="192"/>
      <c r="GM36" s="192"/>
      <c r="GN36" s="192"/>
      <c r="GO36" s="192"/>
      <c r="GP36" s="192"/>
      <c r="GQ36" s="192"/>
      <c r="GR36" s="192"/>
      <c r="GS36" s="192"/>
      <c r="GT36" s="192"/>
      <c r="GU36" s="192"/>
      <c r="GV36" s="192"/>
      <c r="GW36" s="192"/>
      <c r="GX36" s="192"/>
      <c r="GY36" s="192"/>
      <c r="GZ36" s="192"/>
      <c r="HA36" s="192"/>
      <c r="HB36" s="192"/>
      <c r="HC36" s="192"/>
      <c r="HD36" s="192"/>
      <c r="HE36" s="192"/>
      <c r="HF36" s="192"/>
      <c r="HG36" s="192"/>
      <c r="HH36" s="192"/>
      <c r="HI36" s="192"/>
      <c r="HJ36" s="192"/>
      <c r="HK36" s="192"/>
      <c r="HL36" s="192"/>
      <c r="HM36" s="192"/>
      <c r="HN36" s="192"/>
      <c r="HO36" s="192"/>
      <c r="HP36" s="192"/>
      <c r="HQ36" s="192"/>
      <c r="HR36" s="192"/>
      <c r="HS36" s="192"/>
      <c r="HT36" s="192"/>
      <c r="HU36" s="192"/>
      <c r="HV36" s="192"/>
      <c r="HW36" s="192"/>
      <c r="HX36" s="192"/>
      <c r="HY36" s="192"/>
      <c r="HZ36" s="192"/>
      <c r="IA36" s="192"/>
      <c r="IB36" s="192"/>
      <c r="IC36" s="192"/>
      <c r="ID36" s="192"/>
      <c r="IE36" s="192"/>
      <c r="IF36" s="192"/>
      <c r="IG36" s="192"/>
      <c r="IH36" s="192"/>
      <c r="II36" s="192"/>
      <c r="IJ36" s="192"/>
      <c r="IK36" s="192"/>
      <c r="IL36" s="192"/>
      <c r="IM36" s="192"/>
      <c r="IN36" s="192"/>
      <c r="IO36" s="192"/>
      <c r="IP36" s="192"/>
      <c r="IQ36" s="192"/>
      <c r="IR36" s="192"/>
      <c r="IS36" s="192"/>
      <c r="IT36" s="192"/>
      <c r="IU36" s="192"/>
      <c r="IV36" s="192"/>
    </row>
    <row r="37" spans="1:256" x14ac:dyDescent="0.25">
      <c r="A37" s="217" t="s">
        <v>21</v>
      </c>
      <c r="B37" s="213">
        <v>215</v>
      </c>
      <c r="C37" s="213">
        <v>7.0000000000000007E-2</v>
      </c>
      <c r="D37" s="213">
        <v>0.02</v>
      </c>
      <c r="E37" s="213">
        <v>15</v>
      </c>
      <c r="F37" s="213">
        <v>60</v>
      </c>
      <c r="G37" s="213" t="s">
        <v>22</v>
      </c>
      <c r="H37" s="230" t="s">
        <v>23</v>
      </c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  <c r="CB37" s="192"/>
      <c r="CC37" s="192"/>
      <c r="CD37" s="192"/>
      <c r="CE37" s="192"/>
      <c r="CF37" s="192"/>
      <c r="CG37" s="192"/>
      <c r="CH37" s="192"/>
      <c r="CI37" s="192"/>
      <c r="CJ37" s="192"/>
      <c r="CK37" s="192"/>
      <c r="CL37" s="192"/>
      <c r="CM37" s="192"/>
      <c r="CN37" s="192"/>
      <c r="CO37" s="192"/>
      <c r="CP37" s="192"/>
      <c r="CQ37" s="192"/>
      <c r="CR37" s="192"/>
      <c r="CS37" s="192"/>
      <c r="CT37" s="192"/>
      <c r="CU37" s="192"/>
      <c r="CV37" s="192"/>
      <c r="CW37" s="192"/>
      <c r="CX37" s="192"/>
      <c r="CY37" s="192"/>
      <c r="CZ37" s="192"/>
      <c r="DA37" s="192"/>
      <c r="DB37" s="192"/>
      <c r="DC37" s="192"/>
      <c r="DD37" s="192"/>
      <c r="DE37" s="192"/>
      <c r="DF37" s="192"/>
      <c r="DG37" s="192"/>
      <c r="DH37" s="192"/>
      <c r="DI37" s="192"/>
      <c r="DJ37" s="192"/>
      <c r="DK37" s="192"/>
      <c r="DL37" s="192"/>
      <c r="DM37" s="192"/>
      <c r="DN37" s="192"/>
      <c r="DO37" s="192"/>
      <c r="DP37" s="192"/>
      <c r="DQ37" s="192"/>
      <c r="DR37" s="192"/>
      <c r="DS37" s="192"/>
      <c r="DT37" s="192"/>
      <c r="DU37" s="192"/>
      <c r="DV37" s="192"/>
      <c r="DW37" s="192"/>
      <c r="DX37" s="192"/>
      <c r="DY37" s="192"/>
      <c r="DZ37" s="192"/>
      <c r="EA37" s="192"/>
      <c r="EB37" s="192"/>
      <c r="EC37" s="192"/>
      <c r="ED37" s="192"/>
      <c r="EE37" s="192"/>
      <c r="EF37" s="192"/>
      <c r="EG37" s="192"/>
      <c r="EH37" s="192"/>
      <c r="EI37" s="192"/>
      <c r="EJ37" s="192"/>
      <c r="EK37" s="192"/>
      <c r="EL37" s="192"/>
      <c r="EM37" s="192"/>
      <c r="EN37" s="192"/>
      <c r="EO37" s="192"/>
      <c r="EP37" s="192"/>
      <c r="EQ37" s="192"/>
      <c r="ER37" s="192"/>
      <c r="ES37" s="192"/>
      <c r="ET37" s="192"/>
      <c r="EU37" s="192"/>
      <c r="EV37" s="192"/>
      <c r="EW37" s="192"/>
      <c r="EX37" s="192"/>
      <c r="EY37" s="192"/>
      <c r="EZ37" s="192"/>
      <c r="FA37" s="192"/>
      <c r="FB37" s="192"/>
      <c r="FC37" s="192"/>
      <c r="FD37" s="192"/>
      <c r="FE37" s="192"/>
      <c r="FF37" s="192"/>
      <c r="FG37" s="192"/>
      <c r="FH37" s="192"/>
      <c r="FI37" s="192"/>
      <c r="FJ37" s="192"/>
      <c r="FK37" s="192"/>
      <c r="FL37" s="192"/>
      <c r="FM37" s="192"/>
      <c r="FN37" s="192"/>
      <c r="FO37" s="192"/>
      <c r="FP37" s="192"/>
      <c r="FQ37" s="192"/>
      <c r="FR37" s="192"/>
      <c r="FS37" s="192"/>
      <c r="FT37" s="192"/>
      <c r="FU37" s="192"/>
      <c r="FV37" s="192"/>
      <c r="FW37" s="192"/>
      <c r="FX37" s="192"/>
      <c r="FY37" s="192"/>
      <c r="FZ37" s="192"/>
      <c r="GA37" s="192"/>
      <c r="GB37" s="192"/>
      <c r="GC37" s="192"/>
      <c r="GD37" s="192"/>
      <c r="GE37" s="192"/>
      <c r="GF37" s="192"/>
      <c r="GG37" s="192"/>
      <c r="GH37" s="192"/>
      <c r="GI37" s="192"/>
      <c r="GJ37" s="192"/>
      <c r="GK37" s="192"/>
      <c r="GL37" s="192"/>
      <c r="GM37" s="192"/>
      <c r="GN37" s="192"/>
      <c r="GO37" s="192"/>
      <c r="GP37" s="192"/>
      <c r="GQ37" s="192"/>
      <c r="GR37" s="192"/>
      <c r="GS37" s="192"/>
      <c r="GT37" s="192"/>
      <c r="GU37" s="192"/>
      <c r="GV37" s="192"/>
      <c r="GW37" s="192"/>
      <c r="GX37" s="192"/>
      <c r="GY37" s="192"/>
      <c r="GZ37" s="192"/>
      <c r="HA37" s="192"/>
      <c r="HB37" s="192"/>
      <c r="HC37" s="192"/>
      <c r="HD37" s="192"/>
      <c r="HE37" s="192"/>
      <c r="HF37" s="192"/>
      <c r="HG37" s="192"/>
      <c r="HH37" s="192"/>
      <c r="HI37" s="192"/>
      <c r="HJ37" s="192"/>
      <c r="HK37" s="192"/>
      <c r="HL37" s="192"/>
      <c r="HM37" s="192"/>
      <c r="HN37" s="192"/>
      <c r="HO37" s="192"/>
      <c r="HP37" s="192"/>
      <c r="HQ37" s="192"/>
      <c r="HR37" s="192"/>
      <c r="HS37" s="192"/>
      <c r="HT37" s="192"/>
      <c r="HU37" s="192"/>
      <c r="HV37" s="192"/>
      <c r="HW37" s="192"/>
      <c r="HX37" s="192"/>
      <c r="HY37" s="192"/>
      <c r="HZ37" s="192"/>
      <c r="IA37" s="192"/>
      <c r="IB37" s="192"/>
      <c r="IC37" s="192"/>
      <c r="ID37" s="192"/>
      <c r="IE37" s="192"/>
      <c r="IF37" s="192"/>
      <c r="IG37" s="192"/>
      <c r="IH37" s="192"/>
      <c r="II37" s="192"/>
      <c r="IJ37" s="192"/>
      <c r="IK37" s="192"/>
      <c r="IL37" s="192"/>
      <c r="IM37" s="192"/>
      <c r="IN37" s="192"/>
      <c r="IO37" s="192"/>
      <c r="IP37" s="192"/>
      <c r="IQ37" s="192"/>
      <c r="IR37" s="192"/>
      <c r="IS37" s="192"/>
      <c r="IT37" s="192"/>
      <c r="IU37" s="192"/>
      <c r="IV37" s="192"/>
    </row>
    <row r="38" spans="1:256" x14ac:dyDescent="0.25">
      <c r="A38" s="215" t="s">
        <v>45</v>
      </c>
      <c r="B38" s="212">
        <v>20</v>
      </c>
      <c r="C38" s="231">
        <v>1.3</v>
      </c>
      <c r="D38" s="231">
        <v>0.2</v>
      </c>
      <c r="E38" s="231">
        <v>8.6</v>
      </c>
      <c r="F38" s="231">
        <v>43</v>
      </c>
      <c r="G38" s="232">
        <v>11</v>
      </c>
      <c r="H38" s="217" t="s">
        <v>47</v>
      </c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/>
      <c r="CE38" s="192"/>
      <c r="CF38" s="192"/>
      <c r="CG38" s="192"/>
      <c r="CH38" s="192"/>
      <c r="CI38" s="192"/>
      <c r="CJ38" s="192"/>
      <c r="CK38" s="192"/>
      <c r="CL38" s="192"/>
      <c r="CM38" s="192"/>
      <c r="CN38" s="192"/>
      <c r="CO38" s="192"/>
      <c r="CP38" s="192"/>
      <c r="CQ38" s="192"/>
      <c r="CR38" s="192"/>
      <c r="CS38" s="192"/>
      <c r="CT38" s="192"/>
      <c r="CU38" s="192"/>
      <c r="CV38" s="192"/>
      <c r="CW38" s="192"/>
      <c r="CX38" s="192"/>
      <c r="CY38" s="192"/>
      <c r="CZ38" s="192"/>
      <c r="DA38" s="192"/>
      <c r="DB38" s="192"/>
      <c r="DC38" s="192"/>
      <c r="DD38" s="192"/>
      <c r="DE38" s="192"/>
      <c r="DF38" s="192"/>
      <c r="DG38" s="192"/>
      <c r="DH38" s="192"/>
      <c r="DI38" s="192"/>
      <c r="DJ38" s="192"/>
      <c r="DK38" s="192"/>
      <c r="DL38" s="192"/>
      <c r="DM38" s="192"/>
      <c r="DN38" s="192"/>
      <c r="DO38" s="192"/>
      <c r="DP38" s="192"/>
      <c r="DQ38" s="192"/>
      <c r="DR38" s="192"/>
      <c r="DS38" s="192"/>
      <c r="DT38" s="192"/>
      <c r="DU38" s="192"/>
      <c r="DV38" s="192"/>
      <c r="DW38" s="192"/>
      <c r="DX38" s="192"/>
      <c r="DY38" s="192"/>
      <c r="DZ38" s="192"/>
      <c r="EA38" s="192"/>
      <c r="EB38" s="192"/>
      <c r="EC38" s="192"/>
      <c r="ED38" s="192"/>
      <c r="EE38" s="192"/>
      <c r="EF38" s="192"/>
      <c r="EG38" s="192"/>
      <c r="EH38" s="192"/>
      <c r="EI38" s="192"/>
      <c r="EJ38" s="192"/>
      <c r="EK38" s="192"/>
      <c r="EL38" s="192"/>
      <c r="EM38" s="192"/>
      <c r="EN38" s="192"/>
      <c r="EO38" s="192"/>
      <c r="EP38" s="192"/>
      <c r="EQ38" s="192"/>
      <c r="ER38" s="192"/>
      <c r="ES38" s="192"/>
      <c r="ET38" s="192"/>
      <c r="EU38" s="192"/>
      <c r="EV38" s="192"/>
      <c r="EW38" s="192"/>
      <c r="EX38" s="192"/>
      <c r="EY38" s="192"/>
      <c r="EZ38" s="192"/>
      <c r="FA38" s="192"/>
      <c r="FB38" s="192"/>
      <c r="FC38" s="192"/>
      <c r="FD38" s="192"/>
      <c r="FE38" s="192"/>
      <c r="FF38" s="192"/>
      <c r="FG38" s="192"/>
      <c r="FH38" s="192"/>
      <c r="FI38" s="192"/>
      <c r="FJ38" s="192"/>
      <c r="FK38" s="192"/>
      <c r="FL38" s="192"/>
      <c r="FM38" s="192"/>
      <c r="FN38" s="192"/>
      <c r="FO38" s="192"/>
      <c r="FP38" s="192"/>
      <c r="FQ38" s="192"/>
      <c r="FR38" s="192"/>
      <c r="FS38" s="192"/>
      <c r="FT38" s="192"/>
      <c r="FU38" s="192"/>
      <c r="FV38" s="192"/>
      <c r="FW38" s="192"/>
      <c r="FX38" s="192"/>
      <c r="FY38" s="192"/>
      <c r="FZ38" s="192"/>
      <c r="GA38" s="192"/>
      <c r="GB38" s="192"/>
      <c r="GC38" s="192"/>
      <c r="GD38" s="192"/>
      <c r="GE38" s="192"/>
      <c r="GF38" s="192"/>
      <c r="GG38" s="192"/>
      <c r="GH38" s="192"/>
      <c r="GI38" s="192"/>
      <c r="GJ38" s="192"/>
      <c r="GK38" s="192"/>
      <c r="GL38" s="192"/>
      <c r="GM38" s="192"/>
      <c r="GN38" s="192"/>
      <c r="GO38" s="192"/>
      <c r="GP38" s="192"/>
      <c r="GQ38" s="192"/>
      <c r="GR38" s="192"/>
      <c r="GS38" s="192"/>
      <c r="GT38" s="192"/>
      <c r="GU38" s="192"/>
      <c r="GV38" s="192"/>
      <c r="GW38" s="192"/>
      <c r="GX38" s="192"/>
      <c r="GY38" s="192"/>
      <c r="GZ38" s="192"/>
      <c r="HA38" s="192"/>
      <c r="HB38" s="192"/>
      <c r="HC38" s="192"/>
      <c r="HD38" s="192"/>
      <c r="HE38" s="192"/>
      <c r="HF38" s="192"/>
      <c r="HG38" s="192"/>
      <c r="HH38" s="192"/>
      <c r="HI38" s="192"/>
      <c r="HJ38" s="192"/>
      <c r="HK38" s="192"/>
      <c r="HL38" s="192"/>
      <c r="HM38" s="192"/>
      <c r="HN38" s="192"/>
      <c r="HO38" s="192"/>
      <c r="HP38" s="192"/>
      <c r="HQ38" s="192"/>
      <c r="HR38" s="192"/>
      <c r="HS38" s="192"/>
      <c r="HT38" s="192"/>
      <c r="HU38" s="192"/>
      <c r="HV38" s="192"/>
      <c r="HW38" s="192"/>
      <c r="HX38" s="192"/>
      <c r="HY38" s="192"/>
      <c r="HZ38" s="192"/>
      <c r="IA38" s="192"/>
      <c r="IB38" s="192"/>
      <c r="IC38" s="192"/>
      <c r="ID38" s="192"/>
      <c r="IE38" s="192"/>
      <c r="IF38" s="192"/>
      <c r="IG38" s="192"/>
      <c r="IH38" s="192"/>
      <c r="II38" s="192"/>
      <c r="IJ38" s="192"/>
      <c r="IK38" s="192"/>
      <c r="IL38" s="192"/>
      <c r="IM38" s="192"/>
      <c r="IN38" s="192"/>
      <c r="IO38" s="192"/>
      <c r="IP38" s="192"/>
      <c r="IQ38" s="192"/>
      <c r="IR38" s="192"/>
      <c r="IS38" s="192"/>
      <c r="IT38" s="192"/>
      <c r="IU38" s="192"/>
      <c r="IV38" s="192"/>
    </row>
    <row r="39" spans="1:256" x14ac:dyDescent="0.3">
      <c r="A39" s="218" t="s">
        <v>25</v>
      </c>
      <c r="B39" s="188">
        <f>SUM(B33:B38)</f>
        <v>625</v>
      </c>
      <c r="C39" s="219">
        <f>SUM(C33:C38)</f>
        <v>29.09</v>
      </c>
      <c r="D39" s="219">
        <f>SUM(D33:D38)</f>
        <v>30.439999999999998</v>
      </c>
      <c r="E39" s="219">
        <f>SUM(E33:E38)</f>
        <v>100</v>
      </c>
      <c r="F39" s="219">
        <f>SUM(F33:F38)</f>
        <v>779.85</v>
      </c>
      <c r="G39" s="220"/>
      <c r="H39" s="245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46"/>
      <c r="AP39" s="246"/>
      <c r="AQ39" s="246"/>
      <c r="AR39" s="246"/>
      <c r="AS39" s="246"/>
      <c r="AT39" s="246"/>
      <c r="AU39" s="246"/>
      <c r="AV39" s="246"/>
      <c r="AW39" s="246"/>
      <c r="AX39" s="246"/>
      <c r="AY39" s="246"/>
      <c r="AZ39" s="246"/>
      <c r="BA39" s="246"/>
      <c r="BB39" s="246"/>
      <c r="BC39" s="246"/>
      <c r="BD39" s="246"/>
      <c r="BE39" s="246"/>
      <c r="BF39" s="246"/>
      <c r="BG39" s="246"/>
      <c r="BH39" s="246"/>
      <c r="BI39" s="246"/>
      <c r="BJ39" s="246"/>
      <c r="BK39" s="246"/>
      <c r="BL39" s="246"/>
      <c r="BM39" s="246"/>
      <c r="BN39" s="246"/>
      <c r="BO39" s="246"/>
      <c r="BP39" s="246"/>
      <c r="BQ39" s="246"/>
      <c r="BR39" s="246"/>
      <c r="BS39" s="246"/>
      <c r="BT39" s="246"/>
      <c r="BU39" s="246"/>
      <c r="BV39" s="246"/>
      <c r="BW39" s="246"/>
      <c r="BX39" s="246"/>
      <c r="BY39" s="246"/>
      <c r="BZ39" s="246"/>
      <c r="CA39" s="246"/>
      <c r="CB39" s="246"/>
      <c r="CC39" s="246"/>
      <c r="CD39" s="246"/>
      <c r="CE39" s="246"/>
      <c r="CF39" s="246"/>
      <c r="CG39" s="246"/>
      <c r="CH39" s="246"/>
      <c r="CI39" s="246"/>
      <c r="CJ39" s="246"/>
      <c r="CK39" s="246"/>
      <c r="CL39" s="246"/>
      <c r="CM39" s="246"/>
      <c r="CN39" s="246"/>
      <c r="CO39" s="246"/>
      <c r="CP39" s="246"/>
      <c r="CQ39" s="246"/>
      <c r="CR39" s="246"/>
      <c r="CS39" s="246"/>
      <c r="CT39" s="246"/>
      <c r="CU39" s="246"/>
      <c r="CV39" s="246"/>
      <c r="CW39" s="246"/>
      <c r="CX39" s="246"/>
      <c r="CY39" s="246"/>
      <c r="CZ39" s="246"/>
      <c r="DA39" s="246"/>
      <c r="DB39" s="246"/>
      <c r="DC39" s="246"/>
      <c r="DD39" s="246"/>
      <c r="DE39" s="246"/>
      <c r="DF39" s="246"/>
      <c r="DG39" s="246"/>
      <c r="DH39" s="246"/>
      <c r="DI39" s="246"/>
      <c r="DJ39" s="246"/>
      <c r="DK39" s="246"/>
      <c r="DL39" s="246"/>
      <c r="DM39" s="246"/>
      <c r="DN39" s="246"/>
      <c r="DO39" s="246"/>
      <c r="DP39" s="246"/>
      <c r="DQ39" s="246"/>
      <c r="DR39" s="246"/>
      <c r="DS39" s="246"/>
      <c r="DT39" s="246"/>
      <c r="DU39" s="246"/>
      <c r="DV39" s="246"/>
      <c r="DW39" s="246"/>
      <c r="DX39" s="246"/>
      <c r="DY39" s="246"/>
      <c r="DZ39" s="246"/>
      <c r="EA39" s="246"/>
      <c r="EB39" s="246"/>
      <c r="EC39" s="246"/>
      <c r="ED39" s="246"/>
      <c r="EE39" s="246"/>
      <c r="EF39" s="246"/>
      <c r="EG39" s="246"/>
      <c r="EH39" s="246"/>
      <c r="EI39" s="246"/>
      <c r="EJ39" s="246"/>
      <c r="EK39" s="246"/>
      <c r="EL39" s="246"/>
      <c r="EM39" s="246"/>
      <c r="EN39" s="246"/>
      <c r="EO39" s="246"/>
      <c r="EP39" s="246"/>
      <c r="EQ39" s="246"/>
      <c r="ER39" s="246"/>
      <c r="ES39" s="246"/>
      <c r="ET39" s="246"/>
      <c r="EU39" s="246"/>
      <c r="EV39" s="246"/>
      <c r="EW39" s="246"/>
      <c r="EX39" s="246"/>
      <c r="EY39" s="246"/>
      <c r="EZ39" s="246"/>
      <c r="FA39" s="246"/>
      <c r="FB39" s="246"/>
      <c r="FC39" s="246"/>
      <c r="FD39" s="246"/>
      <c r="FE39" s="246"/>
      <c r="FF39" s="246"/>
      <c r="FG39" s="246"/>
      <c r="FH39" s="246"/>
      <c r="FI39" s="246"/>
      <c r="FJ39" s="246"/>
      <c r="FK39" s="246"/>
      <c r="FL39" s="246"/>
      <c r="FM39" s="246"/>
      <c r="FN39" s="246"/>
      <c r="FO39" s="246"/>
      <c r="FP39" s="246"/>
      <c r="FQ39" s="246"/>
      <c r="FR39" s="246"/>
      <c r="FS39" s="246"/>
      <c r="FT39" s="246"/>
      <c r="FU39" s="246"/>
      <c r="FV39" s="246"/>
      <c r="FW39" s="246"/>
      <c r="FX39" s="246"/>
      <c r="FY39" s="246"/>
      <c r="FZ39" s="246"/>
      <c r="GA39" s="246"/>
      <c r="GB39" s="246"/>
      <c r="GC39" s="246"/>
      <c r="GD39" s="246"/>
      <c r="GE39" s="246"/>
      <c r="GF39" s="246"/>
      <c r="GG39" s="246"/>
      <c r="GH39" s="246"/>
      <c r="GI39" s="246"/>
      <c r="GJ39" s="246"/>
      <c r="GK39" s="246"/>
      <c r="GL39" s="246"/>
      <c r="GM39" s="246"/>
      <c r="GN39" s="246"/>
      <c r="GO39" s="246"/>
      <c r="GP39" s="246"/>
      <c r="GQ39" s="246"/>
      <c r="GR39" s="246"/>
      <c r="GS39" s="246"/>
      <c r="GT39" s="246"/>
      <c r="GU39" s="246"/>
      <c r="GV39" s="246"/>
      <c r="GW39" s="246"/>
      <c r="GX39" s="246"/>
      <c r="GY39" s="246"/>
      <c r="GZ39" s="246"/>
      <c r="HA39" s="246"/>
      <c r="HB39" s="246"/>
      <c r="HC39" s="246"/>
      <c r="HD39" s="246"/>
      <c r="HE39" s="246"/>
      <c r="HF39" s="246"/>
      <c r="HG39" s="246"/>
      <c r="HH39" s="246"/>
      <c r="HI39" s="246"/>
      <c r="HJ39" s="246"/>
      <c r="HK39" s="246"/>
      <c r="HL39" s="246"/>
      <c r="HM39" s="246"/>
      <c r="HN39" s="246"/>
      <c r="HO39" s="246"/>
      <c r="HP39" s="246"/>
      <c r="HQ39" s="246"/>
      <c r="HR39" s="246"/>
      <c r="HS39" s="246"/>
      <c r="HT39" s="246"/>
      <c r="HU39" s="246"/>
      <c r="HV39" s="246"/>
      <c r="HW39" s="246"/>
      <c r="HX39" s="246"/>
      <c r="HY39" s="246"/>
      <c r="HZ39" s="246"/>
      <c r="IA39" s="246"/>
      <c r="IB39" s="246"/>
      <c r="IC39" s="246"/>
      <c r="ID39" s="246"/>
      <c r="IE39" s="246"/>
      <c r="IF39" s="246"/>
      <c r="IG39" s="246"/>
      <c r="IH39" s="246"/>
      <c r="II39" s="246"/>
      <c r="IJ39" s="246"/>
      <c r="IK39" s="246"/>
      <c r="IL39" s="246"/>
      <c r="IM39" s="246"/>
      <c r="IN39" s="246"/>
      <c r="IO39" s="246"/>
      <c r="IP39" s="246"/>
      <c r="IQ39" s="246"/>
      <c r="IR39" s="246"/>
      <c r="IS39" s="246"/>
      <c r="IT39" s="246"/>
      <c r="IU39" s="246"/>
      <c r="IV39" s="246"/>
    </row>
    <row r="40" spans="1:256" x14ac:dyDescent="0.3">
      <c r="A40" s="185" t="s">
        <v>111</v>
      </c>
      <c r="B40" s="186"/>
      <c r="C40" s="186"/>
      <c r="D40" s="186"/>
      <c r="E40" s="186"/>
      <c r="F40" s="186"/>
      <c r="G40" s="186"/>
      <c r="H40" s="187"/>
    </row>
    <row r="41" spans="1:256" ht="10.5" customHeight="1" x14ac:dyDescent="0.25">
      <c r="A41" s="188" t="s">
        <v>247</v>
      </c>
      <c r="B41" s="188" t="s">
        <v>6</v>
      </c>
      <c r="C41" s="189" t="s">
        <v>248</v>
      </c>
      <c r="D41" s="189" t="s">
        <v>249</v>
      </c>
      <c r="E41" s="189" t="s">
        <v>250</v>
      </c>
      <c r="F41" s="190" t="s">
        <v>10</v>
      </c>
      <c r="G41" s="191" t="s">
        <v>4</v>
      </c>
      <c r="H41" s="189" t="s">
        <v>251</v>
      </c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192"/>
      <c r="CE41" s="192"/>
      <c r="CF41" s="192"/>
      <c r="CG41" s="192"/>
      <c r="CH41" s="192"/>
      <c r="CI41" s="192"/>
      <c r="CJ41" s="192"/>
      <c r="CK41" s="192"/>
      <c r="CL41" s="192"/>
      <c r="CM41" s="192"/>
      <c r="CN41" s="192"/>
      <c r="CO41" s="192"/>
      <c r="CP41" s="192"/>
      <c r="CQ41" s="192"/>
      <c r="CR41" s="192"/>
      <c r="CS41" s="192"/>
      <c r="CT41" s="192"/>
      <c r="CU41" s="192"/>
      <c r="CV41" s="192"/>
      <c r="CW41" s="192"/>
      <c r="CX41" s="192"/>
      <c r="CY41" s="192"/>
      <c r="CZ41" s="192"/>
      <c r="DA41" s="192"/>
      <c r="DB41" s="192"/>
      <c r="DC41" s="192"/>
      <c r="DD41" s="192"/>
      <c r="DE41" s="192"/>
      <c r="DF41" s="192"/>
      <c r="DG41" s="192"/>
      <c r="DH41" s="192"/>
      <c r="DI41" s="192"/>
      <c r="DJ41" s="192"/>
      <c r="DK41" s="192"/>
      <c r="DL41" s="192"/>
      <c r="DM41" s="192"/>
      <c r="DN41" s="192"/>
      <c r="DO41" s="192"/>
      <c r="DP41" s="192"/>
      <c r="DQ41" s="192"/>
      <c r="DR41" s="192"/>
      <c r="DS41" s="192"/>
      <c r="DT41" s="192"/>
      <c r="DU41" s="192"/>
      <c r="DV41" s="192"/>
      <c r="DW41" s="192"/>
      <c r="DX41" s="192"/>
      <c r="DY41" s="192"/>
      <c r="DZ41" s="192"/>
      <c r="EA41" s="192"/>
      <c r="EB41" s="192"/>
      <c r="EC41" s="192"/>
      <c r="ED41" s="192"/>
      <c r="EE41" s="192"/>
      <c r="EF41" s="192"/>
      <c r="EG41" s="192"/>
      <c r="EH41" s="192"/>
      <c r="EI41" s="192"/>
      <c r="EJ41" s="192"/>
      <c r="EK41" s="192"/>
      <c r="EL41" s="192"/>
      <c r="EM41" s="192"/>
      <c r="EN41" s="192"/>
      <c r="EO41" s="192"/>
      <c r="EP41" s="192"/>
      <c r="EQ41" s="192"/>
      <c r="ER41" s="192"/>
      <c r="ES41" s="192"/>
      <c r="ET41" s="192"/>
      <c r="EU41" s="192"/>
      <c r="EV41" s="192"/>
      <c r="EW41" s="192"/>
      <c r="EX41" s="192"/>
      <c r="EY41" s="192"/>
      <c r="EZ41" s="192"/>
      <c r="FA41" s="192"/>
      <c r="FB41" s="192"/>
      <c r="FC41" s="192"/>
      <c r="FD41" s="192"/>
      <c r="FE41" s="192"/>
      <c r="FF41" s="192"/>
      <c r="FG41" s="192"/>
      <c r="FH41" s="192"/>
      <c r="FI41" s="192"/>
      <c r="FJ41" s="192"/>
      <c r="FK41" s="192"/>
      <c r="FL41" s="192"/>
      <c r="FM41" s="192"/>
      <c r="FN41" s="192"/>
      <c r="FO41" s="192"/>
      <c r="FP41" s="192"/>
      <c r="FQ41" s="192"/>
      <c r="FR41" s="192"/>
      <c r="FS41" s="192"/>
      <c r="FT41" s="192"/>
      <c r="FU41" s="192"/>
      <c r="FV41" s="192"/>
      <c r="FW41" s="192"/>
      <c r="FX41" s="192"/>
      <c r="FY41" s="192"/>
      <c r="FZ41" s="192"/>
      <c r="GA41" s="192"/>
      <c r="GB41" s="192"/>
      <c r="GC41" s="192"/>
      <c r="GD41" s="192"/>
      <c r="GE41" s="192"/>
      <c r="GF41" s="192"/>
      <c r="GG41" s="192"/>
      <c r="GH41" s="192"/>
      <c r="GI41" s="192"/>
      <c r="GJ41" s="192"/>
      <c r="GK41" s="192"/>
      <c r="GL41" s="192"/>
      <c r="GM41" s="192"/>
      <c r="GN41" s="192"/>
      <c r="GO41" s="192"/>
      <c r="GP41" s="192"/>
      <c r="GQ41" s="192"/>
      <c r="GR41" s="192"/>
      <c r="GS41" s="192"/>
      <c r="GT41" s="192"/>
      <c r="GU41" s="192"/>
      <c r="GV41" s="192"/>
      <c r="GW41" s="192"/>
      <c r="GX41" s="192"/>
      <c r="GY41" s="192"/>
      <c r="GZ41" s="192"/>
      <c r="HA41" s="192"/>
      <c r="HB41" s="192"/>
      <c r="HC41" s="192"/>
      <c r="HD41" s="192"/>
      <c r="HE41" s="192"/>
      <c r="HF41" s="192"/>
      <c r="HG41" s="192"/>
      <c r="HH41" s="192"/>
      <c r="HI41" s="192"/>
      <c r="HJ41" s="192"/>
      <c r="HK41" s="192"/>
      <c r="HL41" s="192"/>
      <c r="HM41" s="192"/>
      <c r="HN41" s="192"/>
      <c r="HO41" s="192"/>
      <c r="HP41" s="192"/>
      <c r="HQ41" s="192"/>
      <c r="HR41" s="192"/>
      <c r="HS41" s="192"/>
      <c r="HT41" s="192"/>
      <c r="HU41" s="192"/>
      <c r="HV41" s="192"/>
      <c r="HW41" s="192"/>
      <c r="HX41" s="192"/>
      <c r="HY41" s="192"/>
      <c r="HZ41" s="192"/>
      <c r="IA41" s="192"/>
      <c r="IB41" s="192"/>
      <c r="IC41" s="192"/>
      <c r="ID41" s="192"/>
      <c r="IE41" s="192"/>
      <c r="IF41" s="192"/>
      <c r="IG41" s="192"/>
      <c r="IH41" s="192"/>
      <c r="II41" s="192"/>
      <c r="IJ41" s="192"/>
      <c r="IK41" s="192"/>
      <c r="IL41" s="192"/>
      <c r="IM41" s="192"/>
      <c r="IN41" s="192"/>
      <c r="IO41" s="192"/>
      <c r="IP41" s="192"/>
      <c r="IQ41" s="192"/>
      <c r="IR41" s="192"/>
      <c r="IS41" s="192"/>
      <c r="IT41" s="192"/>
      <c r="IU41" s="192"/>
      <c r="IV41" s="192"/>
    </row>
    <row r="42" spans="1:256" x14ac:dyDescent="0.3">
      <c r="A42" s="193" t="s">
        <v>252</v>
      </c>
      <c r="B42" s="194"/>
      <c r="C42" s="195"/>
      <c r="D42" s="195"/>
      <c r="E42" s="195"/>
      <c r="F42" s="195"/>
      <c r="G42" s="194"/>
      <c r="H42" s="196"/>
    </row>
    <row r="43" spans="1:256" x14ac:dyDescent="0.25">
      <c r="A43" s="197" t="s">
        <v>271</v>
      </c>
      <c r="B43" s="198">
        <v>50</v>
      </c>
      <c r="C43" s="199">
        <v>0.35</v>
      </c>
      <c r="D43" s="199">
        <v>0.05</v>
      </c>
      <c r="E43" s="199">
        <v>0.95</v>
      </c>
      <c r="F43" s="199">
        <v>6</v>
      </c>
      <c r="G43" s="200" t="s">
        <v>272</v>
      </c>
      <c r="H43" s="229" t="s">
        <v>264</v>
      </c>
    </row>
    <row r="44" spans="1:256" x14ac:dyDescent="0.3">
      <c r="A44" s="221" t="s">
        <v>273</v>
      </c>
      <c r="B44" s="198">
        <v>90</v>
      </c>
      <c r="C44" s="247">
        <v>8.1</v>
      </c>
      <c r="D44" s="247">
        <v>12.6</v>
      </c>
      <c r="E44" s="247">
        <v>3.39</v>
      </c>
      <c r="F44" s="247">
        <v>156.5</v>
      </c>
      <c r="G44" s="200" t="s">
        <v>274</v>
      </c>
      <c r="H44" s="221" t="s">
        <v>275</v>
      </c>
    </row>
    <row r="45" spans="1:256" ht="24" x14ac:dyDescent="0.3">
      <c r="A45" s="208" t="s">
        <v>86</v>
      </c>
      <c r="B45" s="216">
        <v>120</v>
      </c>
      <c r="C45" s="199">
        <v>2.92</v>
      </c>
      <c r="D45" s="199">
        <v>4.3</v>
      </c>
      <c r="E45" s="199">
        <v>29.34</v>
      </c>
      <c r="F45" s="199">
        <v>167.8</v>
      </c>
      <c r="G45" s="248" t="s">
        <v>276</v>
      </c>
      <c r="H45" s="230" t="s">
        <v>277</v>
      </c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49"/>
      <c r="AY45" s="249"/>
      <c r="AZ45" s="249"/>
      <c r="BA45" s="249"/>
      <c r="BB45" s="249"/>
      <c r="BC45" s="249"/>
      <c r="BD45" s="249"/>
      <c r="BE45" s="249"/>
      <c r="BF45" s="249"/>
      <c r="BG45" s="249"/>
      <c r="BH45" s="249"/>
      <c r="BI45" s="249"/>
      <c r="BJ45" s="249"/>
      <c r="BK45" s="249"/>
      <c r="BL45" s="249"/>
      <c r="BM45" s="249"/>
      <c r="BN45" s="249"/>
      <c r="BO45" s="249"/>
      <c r="BP45" s="249"/>
      <c r="BQ45" s="249"/>
      <c r="BR45" s="249"/>
      <c r="BS45" s="249"/>
      <c r="BT45" s="249"/>
      <c r="BU45" s="249"/>
      <c r="BV45" s="249"/>
      <c r="BW45" s="249"/>
      <c r="BX45" s="249"/>
      <c r="BY45" s="249"/>
      <c r="BZ45" s="249"/>
      <c r="CA45" s="249"/>
      <c r="CB45" s="249"/>
      <c r="CC45" s="249"/>
      <c r="CD45" s="249"/>
      <c r="CE45" s="249"/>
      <c r="CF45" s="249"/>
      <c r="CG45" s="249"/>
      <c r="CH45" s="249"/>
      <c r="CI45" s="249"/>
      <c r="CJ45" s="249"/>
      <c r="CK45" s="249"/>
      <c r="CL45" s="249"/>
      <c r="CM45" s="249"/>
      <c r="CN45" s="249"/>
      <c r="CO45" s="249"/>
      <c r="CP45" s="249"/>
      <c r="CQ45" s="249"/>
      <c r="CR45" s="249"/>
      <c r="CS45" s="249"/>
      <c r="CT45" s="249"/>
      <c r="CU45" s="249"/>
      <c r="CV45" s="249"/>
      <c r="CW45" s="249"/>
      <c r="CX45" s="249"/>
      <c r="CY45" s="249"/>
      <c r="CZ45" s="249"/>
      <c r="DA45" s="249"/>
      <c r="DB45" s="249"/>
      <c r="DC45" s="249"/>
      <c r="DD45" s="249"/>
      <c r="DE45" s="249"/>
      <c r="DF45" s="249"/>
      <c r="DG45" s="249"/>
      <c r="DH45" s="249"/>
      <c r="DI45" s="249"/>
      <c r="DJ45" s="249"/>
      <c r="DK45" s="249"/>
      <c r="DL45" s="249"/>
      <c r="DM45" s="249"/>
      <c r="DN45" s="249"/>
      <c r="DO45" s="249"/>
      <c r="DP45" s="249"/>
      <c r="DQ45" s="249"/>
      <c r="DR45" s="249"/>
      <c r="DS45" s="249"/>
      <c r="DT45" s="249"/>
      <c r="DU45" s="249"/>
      <c r="DV45" s="249"/>
      <c r="DW45" s="249"/>
      <c r="DX45" s="249"/>
      <c r="DY45" s="249"/>
      <c r="DZ45" s="249"/>
      <c r="EA45" s="249"/>
      <c r="EB45" s="249"/>
      <c r="EC45" s="249"/>
      <c r="ED45" s="249"/>
      <c r="EE45" s="249"/>
      <c r="EF45" s="249"/>
      <c r="EG45" s="249"/>
      <c r="EH45" s="249"/>
      <c r="EI45" s="249"/>
      <c r="EJ45" s="249"/>
      <c r="EK45" s="249"/>
      <c r="EL45" s="249"/>
      <c r="EM45" s="249"/>
      <c r="EN45" s="249"/>
      <c r="EO45" s="249"/>
      <c r="EP45" s="249"/>
      <c r="EQ45" s="249"/>
      <c r="ER45" s="249"/>
      <c r="ES45" s="249"/>
      <c r="ET45" s="249"/>
      <c r="EU45" s="249"/>
      <c r="EV45" s="249"/>
      <c r="EW45" s="249"/>
      <c r="EX45" s="249"/>
      <c r="EY45" s="249"/>
      <c r="EZ45" s="249"/>
      <c r="FA45" s="249"/>
      <c r="FB45" s="249"/>
      <c r="FC45" s="249"/>
      <c r="FD45" s="249"/>
      <c r="FE45" s="249"/>
      <c r="FF45" s="249"/>
      <c r="FG45" s="249"/>
      <c r="FH45" s="249"/>
      <c r="FI45" s="249"/>
      <c r="FJ45" s="249"/>
      <c r="FK45" s="249"/>
      <c r="FL45" s="249"/>
      <c r="FM45" s="249"/>
      <c r="FN45" s="249"/>
      <c r="FO45" s="249"/>
      <c r="FP45" s="249"/>
      <c r="FQ45" s="249"/>
      <c r="FR45" s="249"/>
      <c r="FS45" s="249"/>
      <c r="FT45" s="249"/>
      <c r="FU45" s="249"/>
      <c r="FV45" s="249"/>
      <c r="FW45" s="249"/>
      <c r="FX45" s="249"/>
      <c r="FY45" s="249"/>
      <c r="FZ45" s="249"/>
      <c r="GA45" s="249"/>
      <c r="GB45" s="249"/>
      <c r="GC45" s="249"/>
      <c r="GD45" s="249"/>
      <c r="GE45" s="249"/>
      <c r="GF45" s="249"/>
      <c r="GG45" s="249"/>
      <c r="GH45" s="249"/>
      <c r="GI45" s="249"/>
      <c r="GJ45" s="249"/>
      <c r="GK45" s="249"/>
      <c r="GL45" s="249"/>
      <c r="GM45" s="249"/>
      <c r="GN45" s="249"/>
      <c r="GO45" s="249"/>
      <c r="GP45" s="249"/>
      <c r="GQ45" s="249"/>
      <c r="GR45" s="249"/>
      <c r="GS45" s="249"/>
      <c r="GT45" s="249"/>
      <c r="GU45" s="249"/>
      <c r="GV45" s="249"/>
      <c r="GW45" s="249"/>
      <c r="GX45" s="249"/>
      <c r="GY45" s="249"/>
      <c r="GZ45" s="249"/>
      <c r="HA45" s="249"/>
      <c r="HB45" s="249"/>
      <c r="HC45" s="249"/>
      <c r="HD45" s="249"/>
      <c r="HE45" s="249"/>
      <c r="HF45" s="249"/>
      <c r="HG45" s="249"/>
      <c r="HH45" s="249"/>
      <c r="HI45" s="249"/>
      <c r="HJ45" s="249"/>
      <c r="HK45" s="249"/>
      <c r="HL45" s="249"/>
      <c r="HM45" s="249"/>
      <c r="HN45" s="249"/>
      <c r="HO45" s="249"/>
      <c r="HP45" s="249"/>
      <c r="HQ45" s="249"/>
      <c r="HR45" s="249"/>
      <c r="HS45" s="249"/>
      <c r="HT45" s="249"/>
      <c r="HU45" s="249"/>
      <c r="HV45" s="249"/>
      <c r="HW45" s="249"/>
      <c r="HX45" s="249"/>
      <c r="HY45" s="249"/>
      <c r="HZ45" s="249"/>
      <c r="IA45" s="249"/>
      <c r="IB45" s="249"/>
      <c r="IC45" s="249"/>
      <c r="ID45" s="249"/>
      <c r="IE45" s="249"/>
      <c r="IF45" s="249"/>
      <c r="IG45" s="249"/>
      <c r="IH45" s="249"/>
      <c r="II45" s="249"/>
      <c r="IJ45" s="249"/>
      <c r="IK45" s="249"/>
      <c r="IL45" s="249"/>
      <c r="IM45" s="249"/>
      <c r="IN45" s="249"/>
      <c r="IO45" s="249"/>
      <c r="IP45" s="249"/>
      <c r="IQ45" s="249"/>
      <c r="IR45" s="249"/>
      <c r="IS45" s="249"/>
      <c r="IT45" s="249"/>
      <c r="IU45" s="249"/>
      <c r="IV45" s="249"/>
    </row>
    <row r="46" spans="1:256" x14ac:dyDescent="0.25">
      <c r="A46" s="211" t="s">
        <v>57</v>
      </c>
      <c r="B46" s="212">
        <v>222</v>
      </c>
      <c r="C46" s="209">
        <v>0.13</v>
      </c>
      <c r="D46" s="209">
        <v>0.02</v>
      </c>
      <c r="E46" s="209">
        <v>15.2</v>
      </c>
      <c r="F46" s="209">
        <v>62</v>
      </c>
      <c r="G46" s="213" t="s">
        <v>58</v>
      </c>
      <c r="H46" s="214" t="s">
        <v>59</v>
      </c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  <c r="EG46" s="192"/>
      <c r="EH46" s="192"/>
      <c r="EI46" s="192"/>
      <c r="EJ46" s="192"/>
      <c r="EK46" s="192"/>
      <c r="EL46" s="192"/>
      <c r="EM46" s="192"/>
      <c r="EN46" s="192"/>
      <c r="EO46" s="192"/>
      <c r="EP46" s="192"/>
      <c r="EQ46" s="192"/>
      <c r="ER46" s="192"/>
      <c r="ES46" s="192"/>
      <c r="ET46" s="192"/>
      <c r="EU46" s="192"/>
      <c r="EV46" s="192"/>
      <c r="EW46" s="192"/>
      <c r="EX46" s="192"/>
      <c r="EY46" s="192"/>
      <c r="EZ46" s="192"/>
      <c r="FA46" s="192"/>
      <c r="FB46" s="192"/>
      <c r="FC46" s="192"/>
      <c r="FD46" s="192"/>
      <c r="FE46" s="192"/>
      <c r="FF46" s="192"/>
      <c r="FG46" s="192"/>
      <c r="FH46" s="192"/>
      <c r="FI46" s="192"/>
      <c r="FJ46" s="192"/>
      <c r="FK46" s="192"/>
      <c r="FL46" s="192"/>
      <c r="FM46" s="192"/>
      <c r="FN46" s="192"/>
      <c r="FO46" s="192"/>
      <c r="FP46" s="192"/>
      <c r="FQ46" s="192"/>
      <c r="FR46" s="192"/>
      <c r="FS46" s="192"/>
      <c r="FT46" s="192"/>
      <c r="FU46" s="192"/>
      <c r="FV46" s="192"/>
      <c r="FW46" s="192"/>
      <c r="FX46" s="192"/>
      <c r="FY46" s="192"/>
      <c r="FZ46" s="192"/>
      <c r="GA46" s="192"/>
      <c r="GB46" s="192"/>
      <c r="GC46" s="192"/>
      <c r="GD46" s="192"/>
      <c r="GE46" s="192"/>
      <c r="GF46" s="192"/>
      <c r="GG46" s="192"/>
      <c r="GH46" s="192"/>
      <c r="GI46" s="192"/>
      <c r="GJ46" s="192"/>
      <c r="GK46" s="192"/>
      <c r="GL46" s="192"/>
      <c r="GM46" s="192"/>
      <c r="GN46" s="192"/>
      <c r="GO46" s="192"/>
      <c r="GP46" s="192"/>
      <c r="GQ46" s="192"/>
      <c r="GR46" s="192"/>
      <c r="GS46" s="192"/>
      <c r="GT46" s="192"/>
      <c r="GU46" s="192"/>
      <c r="GV46" s="192"/>
      <c r="GW46" s="192"/>
      <c r="GX46" s="192"/>
      <c r="GY46" s="192"/>
      <c r="GZ46" s="192"/>
      <c r="HA46" s="192"/>
      <c r="HB46" s="192"/>
      <c r="HC46" s="192"/>
      <c r="HD46" s="192"/>
      <c r="HE46" s="192"/>
      <c r="HF46" s="192"/>
      <c r="HG46" s="192"/>
      <c r="HH46" s="192"/>
      <c r="HI46" s="192"/>
      <c r="HJ46" s="192"/>
      <c r="HK46" s="192"/>
      <c r="HL46" s="192"/>
      <c r="HM46" s="192"/>
      <c r="HN46" s="192"/>
      <c r="HO46" s="192"/>
      <c r="HP46" s="192"/>
      <c r="HQ46" s="192"/>
      <c r="HR46" s="192"/>
      <c r="HS46" s="192"/>
      <c r="HT46" s="192"/>
      <c r="HU46" s="192"/>
      <c r="HV46" s="192"/>
      <c r="HW46" s="192"/>
      <c r="HX46" s="192"/>
      <c r="HY46" s="192"/>
      <c r="HZ46" s="192"/>
      <c r="IA46" s="192"/>
      <c r="IB46" s="192"/>
      <c r="IC46" s="192"/>
      <c r="ID46" s="192"/>
      <c r="IE46" s="192"/>
      <c r="IF46" s="192"/>
      <c r="IG46" s="192"/>
      <c r="IH46" s="192"/>
      <c r="II46" s="192"/>
      <c r="IJ46" s="192"/>
      <c r="IK46" s="192"/>
      <c r="IL46" s="192"/>
      <c r="IM46" s="192"/>
      <c r="IN46" s="192"/>
      <c r="IO46" s="192"/>
      <c r="IP46" s="192"/>
      <c r="IQ46" s="192"/>
      <c r="IR46" s="192"/>
      <c r="IS46" s="192"/>
      <c r="IT46" s="192"/>
      <c r="IU46" s="192"/>
      <c r="IV46" s="192"/>
    </row>
    <row r="47" spans="1:256" x14ac:dyDescent="0.25">
      <c r="A47" s="215" t="s">
        <v>79</v>
      </c>
      <c r="B47" s="216">
        <v>20</v>
      </c>
      <c r="C47" s="212">
        <f>3.2/2</f>
        <v>1.6</v>
      </c>
      <c r="D47" s="212">
        <f>0.4/2</f>
        <v>0.2</v>
      </c>
      <c r="E47" s="212">
        <f>20.4/2</f>
        <v>10.199999999999999</v>
      </c>
      <c r="F47" s="212">
        <v>50</v>
      </c>
      <c r="G47" s="209" t="s">
        <v>46</v>
      </c>
      <c r="H47" s="217" t="s">
        <v>49</v>
      </c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  <c r="EG47" s="192"/>
      <c r="EH47" s="192"/>
      <c r="EI47" s="192"/>
      <c r="EJ47" s="192"/>
      <c r="EK47" s="192"/>
      <c r="EL47" s="192"/>
      <c r="EM47" s="192"/>
      <c r="EN47" s="192"/>
      <c r="EO47" s="192"/>
      <c r="EP47" s="192"/>
      <c r="EQ47" s="192"/>
      <c r="ER47" s="192"/>
      <c r="ES47" s="192"/>
      <c r="ET47" s="192"/>
      <c r="EU47" s="192"/>
      <c r="EV47" s="192"/>
      <c r="EW47" s="192"/>
      <c r="EX47" s="192"/>
      <c r="EY47" s="192"/>
      <c r="EZ47" s="192"/>
      <c r="FA47" s="192"/>
      <c r="FB47" s="192"/>
      <c r="FC47" s="192"/>
      <c r="FD47" s="192"/>
      <c r="FE47" s="192"/>
      <c r="FF47" s="192"/>
      <c r="FG47" s="192"/>
      <c r="FH47" s="192"/>
      <c r="FI47" s="192"/>
      <c r="FJ47" s="192"/>
      <c r="FK47" s="192"/>
      <c r="FL47" s="192"/>
      <c r="FM47" s="192"/>
      <c r="FN47" s="192"/>
      <c r="FO47" s="192"/>
      <c r="FP47" s="192"/>
      <c r="FQ47" s="192"/>
      <c r="FR47" s="192"/>
      <c r="FS47" s="192"/>
      <c r="FT47" s="192"/>
      <c r="FU47" s="192"/>
      <c r="FV47" s="192"/>
      <c r="FW47" s="192"/>
      <c r="FX47" s="192"/>
      <c r="FY47" s="192"/>
      <c r="FZ47" s="192"/>
      <c r="GA47" s="192"/>
      <c r="GB47" s="192"/>
      <c r="GC47" s="192"/>
      <c r="GD47" s="192"/>
      <c r="GE47" s="192"/>
      <c r="GF47" s="192"/>
      <c r="GG47" s="192"/>
      <c r="GH47" s="192"/>
      <c r="GI47" s="192"/>
      <c r="GJ47" s="192"/>
      <c r="GK47" s="192"/>
      <c r="GL47" s="192"/>
      <c r="GM47" s="192"/>
      <c r="GN47" s="192"/>
      <c r="GO47" s="192"/>
      <c r="GP47" s="192"/>
      <c r="GQ47" s="192"/>
      <c r="GR47" s="192"/>
      <c r="GS47" s="192"/>
      <c r="GT47" s="192"/>
      <c r="GU47" s="192"/>
      <c r="GV47" s="192"/>
      <c r="GW47" s="192"/>
      <c r="GX47" s="192"/>
      <c r="GY47" s="192"/>
      <c r="GZ47" s="192"/>
      <c r="HA47" s="192"/>
      <c r="HB47" s="192"/>
      <c r="HC47" s="192"/>
      <c r="HD47" s="192"/>
      <c r="HE47" s="192"/>
      <c r="HF47" s="192"/>
      <c r="HG47" s="192"/>
      <c r="HH47" s="192"/>
      <c r="HI47" s="192"/>
      <c r="HJ47" s="192"/>
      <c r="HK47" s="192"/>
      <c r="HL47" s="192"/>
      <c r="HM47" s="192"/>
      <c r="HN47" s="192"/>
      <c r="HO47" s="192"/>
      <c r="HP47" s="192"/>
      <c r="HQ47" s="192"/>
      <c r="HR47" s="192"/>
      <c r="HS47" s="192"/>
      <c r="HT47" s="192"/>
      <c r="HU47" s="192"/>
      <c r="HV47" s="192"/>
      <c r="HW47" s="192"/>
      <c r="HX47" s="192"/>
      <c r="HY47" s="192"/>
      <c r="HZ47" s="192"/>
      <c r="IA47" s="192"/>
      <c r="IB47" s="192"/>
      <c r="IC47" s="192"/>
      <c r="ID47" s="192"/>
      <c r="IE47" s="192"/>
      <c r="IF47" s="192"/>
      <c r="IG47" s="192"/>
      <c r="IH47" s="192"/>
      <c r="II47" s="192"/>
      <c r="IJ47" s="192"/>
      <c r="IK47" s="192"/>
      <c r="IL47" s="192"/>
      <c r="IM47" s="192"/>
      <c r="IN47" s="192"/>
      <c r="IO47" s="192"/>
      <c r="IP47" s="192"/>
      <c r="IQ47" s="192"/>
      <c r="IR47" s="192"/>
      <c r="IS47" s="192"/>
      <c r="IT47" s="192"/>
      <c r="IU47" s="192"/>
      <c r="IV47" s="192"/>
    </row>
    <row r="48" spans="1:256" x14ac:dyDescent="0.3">
      <c r="A48" s="218" t="s">
        <v>25</v>
      </c>
      <c r="B48" s="188">
        <f>SUM(B43:B47)</f>
        <v>502</v>
      </c>
      <c r="C48" s="219">
        <f>SUM(C43:C47)</f>
        <v>13.1</v>
      </c>
      <c r="D48" s="219">
        <f>SUM(D43:D47)</f>
        <v>17.169999999999998</v>
      </c>
      <c r="E48" s="219">
        <f>SUM(E43:E47)</f>
        <v>59.08</v>
      </c>
      <c r="F48" s="219">
        <f>SUM(F43:F47)</f>
        <v>442.3</v>
      </c>
      <c r="G48" s="220"/>
      <c r="H48" s="245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  <c r="AN48" s="246"/>
      <c r="AO48" s="246"/>
      <c r="AP48" s="246"/>
      <c r="AQ48" s="246"/>
      <c r="AR48" s="246"/>
      <c r="AS48" s="246"/>
      <c r="AT48" s="246"/>
      <c r="AU48" s="246"/>
      <c r="AV48" s="246"/>
      <c r="AW48" s="246"/>
      <c r="AX48" s="246"/>
      <c r="AY48" s="246"/>
      <c r="AZ48" s="246"/>
      <c r="BA48" s="246"/>
      <c r="BB48" s="246"/>
      <c r="BC48" s="246"/>
      <c r="BD48" s="246"/>
      <c r="BE48" s="246"/>
      <c r="BF48" s="246"/>
      <c r="BG48" s="246"/>
      <c r="BH48" s="246"/>
      <c r="BI48" s="246"/>
      <c r="BJ48" s="246"/>
      <c r="BK48" s="246"/>
      <c r="BL48" s="246"/>
      <c r="BM48" s="246"/>
      <c r="BN48" s="246"/>
      <c r="BO48" s="246"/>
      <c r="BP48" s="246"/>
      <c r="BQ48" s="246"/>
      <c r="BR48" s="246"/>
      <c r="BS48" s="246"/>
      <c r="BT48" s="246"/>
      <c r="BU48" s="246"/>
      <c r="BV48" s="246"/>
      <c r="BW48" s="246"/>
      <c r="BX48" s="246"/>
      <c r="BY48" s="246"/>
      <c r="BZ48" s="246"/>
      <c r="CA48" s="246"/>
      <c r="CB48" s="246"/>
      <c r="CC48" s="246"/>
      <c r="CD48" s="246"/>
      <c r="CE48" s="246"/>
      <c r="CF48" s="246"/>
      <c r="CG48" s="246"/>
      <c r="CH48" s="246"/>
      <c r="CI48" s="246"/>
      <c r="CJ48" s="246"/>
      <c r="CK48" s="246"/>
      <c r="CL48" s="246"/>
      <c r="CM48" s="246"/>
      <c r="CN48" s="246"/>
      <c r="CO48" s="246"/>
      <c r="CP48" s="246"/>
      <c r="CQ48" s="246"/>
      <c r="CR48" s="246"/>
      <c r="CS48" s="246"/>
      <c r="CT48" s="246"/>
      <c r="CU48" s="246"/>
      <c r="CV48" s="246"/>
      <c r="CW48" s="246"/>
      <c r="CX48" s="246"/>
      <c r="CY48" s="246"/>
      <c r="CZ48" s="246"/>
      <c r="DA48" s="246"/>
      <c r="DB48" s="246"/>
      <c r="DC48" s="246"/>
      <c r="DD48" s="246"/>
      <c r="DE48" s="246"/>
      <c r="DF48" s="246"/>
      <c r="DG48" s="246"/>
      <c r="DH48" s="246"/>
      <c r="DI48" s="246"/>
      <c r="DJ48" s="246"/>
      <c r="DK48" s="246"/>
      <c r="DL48" s="246"/>
      <c r="DM48" s="246"/>
      <c r="DN48" s="246"/>
      <c r="DO48" s="246"/>
      <c r="DP48" s="246"/>
      <c r="DQ48" s="246"/>
      <c r="DR48" s="246"/>
      <c r="DS48" s="246"/>
      <c r="DT48" s="246"/>
      <c r="DU48" s="246"/>
      <c r="DV48" s="246"/>
      <c r="DW48" s="246"/>
      <c r="DX48" s="246"/>
      <c r="DY48" s="246"/>
      <c r="DZ48" s="246"/>
      <c r="EA48" s="246"/>
      <c r="EB48" s="246"/>
      <c r="EC48" s="246"/>
      <c r="ED48" s="246"/>
      <c r="EE48" s="246"/>
      <c r="EF48" s="246"/>
      <c r="EG48" s="246"/>
      <c r="EH48" s="246"/>
      <c r="EI48" s="246"/>
      <c r="EJ48" s="246"/>
      <c r="EK48" s="246"/>
      <c r="EL48" s="246"/>
      <c r="EM48" s="246"/>
      <c r="EN48" s="246"/>
      <c r="EO48" s="246"/>
      <c r="EP48" s="246"/>
      <c r="EQ48" s="246"/>
      <c r="ER48" s="246"/>
      <c r="ES48" s="246"/>
      <c r="ET48" s="246"/>
      <c r="EU48" s="246"/>
      <c r="EV48" s="246"/>
      <c r="EW48" s="246"/>
      <c r="EX48" s="246"/>
      <c r="EY48" s="246"/>
      <c r="EZ48" s="246"/>
      <c r="FA48" s="246"/>
      <c r="FB48" s="246"/>
      <c r="FC48" s="246"/>
      <c r="FD48" s="246"/>
      <c r="FE48" s="246"/>
      <c r="FF48" s="246"/>
      <c r="FG48" s="246"/>
      <c r="FH48" s="246"/>
      <c r="FI48" s="246"/>
      <c r="FJ48" s="246"/>
      <c r="FK48" s="246"/>
      <c r="FL48" s="246"/>
      <c r="FM48" s="246"/>
      <c r="FN48" s="246"/>
      <c r="FO48" s="246"/>
      <c r="FP48" s="246"/>
      <c r="FQ48" s="246"/>
      <c r="FR48" s="246"/>
      <c r="FS48" s="246"/>
      <c r="FT48" s="246"/>
      <c r="FU48" s="246"/>
      <c r="FV48" s="246"/>
      <c r="FW48" s="246"/>
      <c r="FX48" s="246"/>
      <c r="FY48" s="246"/>
      <c r="FZ48" s="246"/>
      <c r="GA48" s="246"/>
      <c r="GB48" s="246"/>
      <c r="GC48" s="246"/>
      <c r="GD48" s="246"/>
      <c r="GE48" s="246"/>
      <c r="GF48" s="246"/>
      <c r="GG48" s="246"/>
      <c r="GH48" s="246"/>
      <c r="GI48" s="246"/>
      <c r="GJ48" s="246"/>
      <c r="GK48" s="246"/>
      <c r="GL48" s="246"/>
      <c r="GM48" s="246"/>
      <c r="GN48" s="246"/>
      <c r="GO48" s="246"/>
      <c r="GP48" s="246"/>
      <c r="GQ48" s="246"/>
      <c r="GR48" s="246"/>
      <c r="GS48" s="246"/>
      <c r="GT48" s="246"/>
      <c r="GU48" s="246"/>
      <c r="GV48" s="246"/>
      <c r="GW48" s="246"/>
      <c r="GX48" s="246"/>
      <c r="GY48" s="246"/>
      <c r="GZ48" s="246"/>
      <c r="HA48" s="246"/>
      <c r="HB48" s="246"/>
      <c r="HC48" s="246"/>
      <c r="HD48" s="246"/>
      <c r="HE48" s="246"/>
      <c r="HF48" s="246"/>
      <c r="HG48" s="246"/>
      <c r="HH48" s="246"/>
      <c r="HI48" s="246"/>
      <c r="HJ48" s="246"/>
      <c r="HK48" s="246"/>
      <c r="HL48" s="246"/>
      <c r="HM48" s="246"/>
      <c r="HN48" s="246"/>
      <c r="HO48" s="246"/>
      <c r="HP48" s="246"/>
      <c r="HQ48" s="246"/>
      <c r="HR48" s="246"/>
      <c r="HS48" s="246"/>
      <c r="HT48" s="246"/>
      <c r="HU48" s="246"/>
      <c r="HV48" s="246"/>
      <c r="HW48" s="246"/>
      <c r="HX48" s="246"/>
      <c r="HY48" s="246"/>
      <c r="HZ48" s="246"/>
      <c r="IA48" s="246"/>
      <c r="IB48" s="246"/>
      <c r="IC48" s="246"/>
      <c r="ID48" s="246"/>
      <c r="IE48" s="246"/>
      <c r="IF48" s="246"/>
      <c r="IG48" s="246"/>
      <c r="IH48" s="246"/>
      <c r="II48" s="246"/>
      <c r="IJ48" s="246"/>
      <c r="IK48" s="246"/>
      <c r="IL48" s="246"/>
      <c r="IM48" s="246"/>
      <c r="IN48" s="246"/>
      <c r="IO48" s="246"/>
      <c r="IP48" s="246"/>
      <c r="IQ48" s="246"/>
      <c r="IR48" s="246"/>
      <c r="IS48" s="246"/>
      <c r="IT48" s="246"/>
      <c r="IU48" s="246"/>
      <c r="IV48" s="246"/>
    </row>
    <row r="49" spans="1:256" x14ac:dyDescent="0.3">
      <c r="A49" s="185" t="s">
        <v>124</v>
      </c>
      <c r="B49" s="186"/>
      <c r="C49" s="186"/>
      <c r="D49" s="186"/>
      <c r="E49" s="186"/>
      <c r="F49" s="186"/>
      <c r="G49" s="186"/>
      <c r="H49" s="187"/>
    </row>
    <row r="50" spans="1:256" ht="9.75" customHeight="1" x14ac:dyDescent="0.25">
      <c r="A50" s="188" t="s">
        <v>247</v>
      </c>
      <c r="B50" s="188" t="s">
        <v>6</v>
      </c>
      <c r="C50" s="189" t="s">
        <v>248</v>
      </c>
      <c r="D50" s="189" t="s">
        <v>249</v>
      </c>
      <c r="E50" s="189" t="s">
        <v>250</v>
      </c>
      <c r="F50" s="190" t="s">
        <v>10</v>
      </c>
      <c r="G50" s="191" t="s">
        <v>4</v>
      </c>
      <c r="H50" s="189" t="s">
        <v>251</v>
      </c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2"/>
      <c r="BQ50" s="192"/>
      <c r="BR50" s="192"/>
      <c r="BS50" s="192"/>
      <c r="BT50" s="192"/>
      <c r="BU50" s="192"/>
      <c r="BV50" s="192"/>
      <c r="BW50" s="192"/>
      <c r="BX50" s="192"/>
      <c r="BY50" s="192"/>
      <c r="BZ50" s="192"/>
      <c r="CA50" s="192"/>
      <c r="CB50" s="192"/>
      <c r="CC50" s="192"/>
      <c r="CD50" s="192"/>
      <c r="CE50" s="192"/>
      <c r="CF50" s="192"/>
      <c r="CG50" s="192"/>
      <c r="CH50" s="192"/>
      <c r="CI50" s="192"/>
      <c r="CJ50" s="192"/>
      <c r="CK50" s="192"/>
      <c r="CL50" s="192"/>
      <c r="CM50" s="192"/>
      <c r="CN50" s="192"/>
      <c r="CO50" s="192"/>
      <c r="CP50" s="192"/>
      <c r="CQ50" s="192"/>
      <c r="CR50" s="192"/>
      <c r="CS50" s="192"/>
      <c r="CT50" s="192"/>
      <c r="CU50" s="192"/>
      <c r="CV50" s="192"/>
      <c r="CW50" s="192"/>
      <c r="CX50" s="192"/>
      <c r="CY50" s="192"/>
      <c r="CZ50" s="192"/>
      <c r="DA50" s="192"/>
      <c r="DB50" s="192"/>
      <c r="DC50" s="192"/>
      <c r="DD50" s="192"/>
      <c r="DE50" s="192"/>
      <c r="DF50" s="192"/>
      <c r="DG50" s="192"/>
      <c r="DH50" s="192"/>
      <c r="DI50" s="192"/>
      <c r="DJ50" s="192"/>
      <c r="DK50" s="192"/>
      <c r="DL50" s="192"/>
      <c r="DM50" s="192"/>
      <c r="DN50" s="192"/>
      <c r="DO50" s="192"/>
      <c r="DP50" s="192"/>
      <c r="DQ50" s="192"/>
      <c r="DR50" s="192"/>
      <c r="DS50" s="192"/>
      <c r="DT50" s="192"/>
      <c r="DU50" s="192"/>
      <c r="DV50" s="192"/>
      <c r="DW50" s="192"/>
      <c r="DX50" s="192"/>
      <c r="DY50" s="192"/>
      <c r="DZ50" s="192"/>
      <c r="EA50" s="192"/>
      <c r="EB50" s="192"/>
      <c r="EC50" s="192"/>
      <c r="ED50" s="192"/>
      <c r="EE50" s="192"/>
      <c r="EF50" s="192"/>
      <c r="EG50" s="192"/>
      <c r="EH50" s="192"/>
      <c r="EI50" s="192"/>
      <c r="EJ50" s="192"/>
      <c r="EK50" s="192"/>
      <c r="EL50" s="192"/>
      <c r="EM50" s="192"/>
      <c r="EN50" s="192"/>
      <c r="EO50" s="192"/>
      <c r="EP50" s="192"/>
      <c r="EQ50" s="192"/>
      <c r="ER50" s="192"/>
      <c r="ES50" s="192"/>
      <c r="ET50" s="192"/>
      <c r="EU50" s="192"/>
      <c r="EV50" s="192"/>
      <c r="EW50" s="192"/>
      <c r="EX50" s="192"/>
      <c r="EY50" s="192"/>
      <c r="EZ50" s="192"/>
      <c r="FA50" s="192"/>
      <c r="FB50" s="192"/>
      <c r="FC50" s="192"/>
      <c r="FD50" s="192"/>
      <c r="FE50" s="192"/>
      <c r="FF50" s="192"/>
      <c r="FG50" s="192"/>
      <c r="FH50" s="192"/>
      <c r="FI50" s="192"/>
      <c r="FJ50" s="192"/>
      <c r="FK50" s="192"/>
      <c r="FL50" s="192"/>
      <c r="FM50" s="192"/>
      <c r="FN50" s="192"/>
      <c r="FO50" s="192"/>
      <c r="FP50" s="192"/>
      <c r="FQ50" s="192"/>
      <c r="FR50" s="192"/>
      <c r="FS50" s="192"/>
      <c r="FT50" s="192"/>
      <c r="FU50" s="192"/>
      <c r="FV50" s="192"/>
      <c r="FW50" s="192"/>
      <c r="FX50" s="192"/>
      <c r="FY50" s="192"/>
      <c r="FZ50" s="192"/>
      <c r="GA50" s="192"/>
      <c r="GB50" s="192"/>
      <c r="GC50" s="192"/>
      <c r="GD50" s="192"/>
      <c r="GE50" s="192"/>
      <c r="GF50" s="192"/>
      <c r="GG50" s="192"/>
      <c r="GH50" s="192"/>
      <c r="GI50" s="192"/>
      <c r="GJ50" s="192"/>
      <c r="GK50" s="192"/>
      <c r="GL50" s="192"/>
      <c r="GM50" s="192"/>
      <c r="GN50" s="192"/>
      <c r="GO50" s="192"/>
      <c r="GP50" s="192"/>
      <c r="GQ50" s="192"/>
      <c r="GR50" s="192"/>
      <c r="GS50" s="192"/>
      <c r="GT50" s="192"/>
      <c r="GU50" s="192"/>
      <c r="GV50" s="192"/>
      <c r="GW50" s="192"/>
      <c r="GX50" s="192"/>
      <c r="GY50" s="192"/>
      <c r="GZ50" s="192"/>
      <c r="HA50" s="192"/>
      <c r="HB50" s="192"/>
      <c r="HC50" s="192"/>
      <c r="HD50" s="192"/>
      <c r="HE50" s="192"/>
      <c r="HF50" s="192"/>
      <c r="HG50" s="192"/>
      <c r="HH50" s="192"/>
      <c r="HI50" s="192"/>
      <c r="HJ50" s="192"/>
      <c r="HK50" s="192"/>
      <c r="HL50" s="192"/>
      <c r="HM50" s="192"/>
      <c r="HN50" s="192"/>
      <c r="HO50" s="192"/>
      <c r="HP50" s="192"/>
      <c r="HQ50" s="192"/>
      <c r="HR50" s="192"/>
      <c r="HS50" s="192"/>
      <c r="HT50" s="192"/>
      <c r="HU50" s="192"/>
      <c r="HV50" s="192"/>
      <c r="HW50" s="192"/>
      <c r="HX50" s="192"/>
      <c r="HY50" s="192"/>
      <c r="HZ50" s="192"/>
      <c r="IA50" s="192"/>
      <c r="IB50" s="192"/>
      <c r="IC50" s="192"/>
      <c r="ID50" s="192"/>
      <c r="IE50" s="192"/>
      <c r="IF50" s="192"/>
      <c r="IG50" s="192"/>
      <c r="IH50" s="192"/>
      <c r="II50" s="192"/>
      <c r="IJ50" s="192"/>
      <c r="IK50" s="192"/>
      <c r="IL50" s="192"/>
      <c r="IM50" s="192"/>
      <c r="IN50" s="192"/>
      <c r="IO50" s="192"/>
      <c r="IP50" s="192"/>
      <c r="IQ50" s="192"/>
      <c r="IR50" s="192"/>
      <c r="IS50" s="192"/>
      <c r="IT50" s="192"/>
      <c r="IU50" s="192"/>
      <c r="IV50" s="192"/>
    </row>
    <row r="51" spans="1:256" x14ac:dyDescent="0.3">
      <c r="A51" s="193" t="s">
        <v>252</v>
      </c>
      <c r="B51" s="194"/>
      <c r="C51" s="195"/>
      <c r="D51" s="195"/>
      <c r="E51" s="195"/>
      <c r="F51" s="195"/>
      <c r="G51" s="194"/>
      <c r="H51" s="196"/>
    </row>
    <row r="52" spans="1:256" x14ac:dyDescent="0.25">
      <c r="A52" s="221" t="s">
        <v>278</v>
      </c>
      <c r="B52" s="223">
        <v>100</v>
      </c>
      <c r="C52" s="199">
        <v>1.85</v>
      </c>
      <c r="D52" s="199">
        <v>10.06</v>
      </c>
      <c r="E52" s="199">
        <v>8.42</v>
      </c>
      <c r="F52" s="199">
        <v>130.91999999999999</v>
      </c>
      <c r="G52" s="250" t="s">
        <v>279</v>
      </c>
      <c r="H52" s="229" t="s">
        <v>280</v>
      </c>
    </row>
    <row r="53" spans="1:256" x14ac:dyDescent="0.3">
      <c r="A53" s="251" t="s">
        <v>281</v>
      </c>
      <c r="B53" s="223">
        <v>230</v>
      </c>
      <c r="C53" s="252">
        <v>16.8</v>
      </c>
      <c r="D53" s="252">
        <v>14</v>
      </c>
      <c r="E53" s="252">
        <v>19.96</v>
      </c>
      <c r="F53" s="252">
        <v>273.3</v>
      </c>
      <c r="G53" s="200" t="s">
        <v>282</v>
      </c>
      <c r="H53" s="253" t="s">
        <v>283</v>
      </c>
      <c r="L53" s="254"/>
      <c r="M53" s="255"/>
      <c r="N53" s="256"/>
    </row>
    <row r="54" spans="1:256" x14ac:dyDescent="0.25">
      <c r="A54" s="217" t="s">
        <v>21</v>
      </c>
      <c r="B54" s="209">
        <v>215</v>
      </c>
      <c r="C54" s="209">
        <v>7.0000000000000007E-2</v>
      </c>
      <c r="D54" s="209">
        <v>0.02</v>
      </c>
      <c r="E54" s="209">
        <v>15</v>
      </c>
      <c r="F54" s="209">
        <v>60</v>
      </c>
      <c r="G54" s="213" t="s">
        <v>22</v>
      </c>
      <c r="H54" s="230" t="s">
        <v>23</v>
      </c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  <c r="AT54" s="192"/>
      <c r="AU54" s="192"/>
      <c r="AV54" s="192"/>
      <c r="AW54" s="192"/>
      <c r="AX54" s="192"/>
      <c r="AY54" s="192"/>
      <c r="AZ54" s="192"/>
      <c r="BA54" s="192"/>
      <c r="BB54" s="192"/>
      <c r="BC54" s="192"/>
      <c r="BD54" s="192"/>
      <c r="BE54" s="192"/>
      <c r="BF54" s="192"/>
      <c r="BG54" s="192"/>
      <c r="BH54" s="192"/>
      <c r="BI54" s="192"/>
      <c r="BJ54" s="192"/>
      <c r="BK54" s="192"/>
      <c r="BL54" s="192"/>
      <c r="BM54" s="192"/>
      <c r="BN54" s="192"/>
      <c r="BO54" s="192"/>
      <c r="BP54" s="192"/>
      <c r="BQ54" s="192"/>
      <c r="BR54" s="192"/>
      <c r="BS54" s="192"/>
      <c r="BT54" s="192"/>
      <c r="BU54" s="192"/>
      <c r="BV54" s="192"/>
      <c r="BW54" s="192"/>
      <c r="BX54" s="192"/>
      <c r="BY54" s="192"/>
      <c r="BZ54" s="192"/>
      <c r="CA54" s="192"/>
      <c r="CB54" s="192"/>
      <c r="CC54" s="192"/>
      <c r="CD54" s="192"/>
      <c r="CE54" s="192"/>
      <c r="CF54" s="192"/>
      <c r="CG54" s="192"/>
      <c r="CH54" s="192"/>
      <c r="CI54" s="192"/>
      <c r="CJ54" s="192"/>
      <c r="CK54" s="192"/>
      <c r="CL54" s="192"/>
      <c r="CM54" s="192"/>
      <c r="CN54" s="192"/>
      <c r="CO54" s="192"/>
      <c r="CP54" s="192"/>
      <c r="CQ54" s="192"/>
      <c r="CR54" s="192"/>
      <c r="CS54" s="192"/>
      <c r="CT54" s="192"/>
      <c r="CU54" s="192"/>
      <c r="CV54" s="192"/>
      <c r="CW54" s="192"/>
      <c r="CX54" s="192"/>
      <c r="CY54" s="192"/>
      <c r="CZ54" s="192"/>
      <c r="DA54" s="192"/>
      <c r="DB54" s="192"/>
      <c r="DC54" s="192"/>
      <c r="DD54" s="192"/>
      <c r="DE54" s="192"/>
      <c r="DF54" s="192"/>
      <c r="DG54" s="192"/>
      <c r="DH54" s="192"/>
      <c r="DI54" s="192"/>
      <c r="DJ54" s="192"/>
      <c r="DK54" s="192"/>
      <c r="DL54" s="192"/>
      <c r="DM54" s="192"/>
      <c r="DN54" s="192"/>
      <c r="DO54" s="192"/>
      <c r="DP54" s="192"/>
      <c r="DQ54" s="192"/>
      <c r="DR54" s="192"/>
      <c r="DS54" s="192"/>
      <c r="DT54" s="192"/>
      <c r="DU54" s="192"/>
      <c r="DV54" s="192"/>
      <c r="DW54" s="192"/>
      <c r="DX54" s="192"/>
      <c r="DY54" s="192"/>
      <c r="DZ54" s="192"/>
      <c r="EA54" s="192"/>
      <c r="EB54" s="192"/>
      <c r="EC54" s="192"/>
      <c r="ED54" s="192"/>
      <c r="EE54" s="192"/>
      <c r="EF54" s="192"/>
      <c r="EG54" s="192"/>
      <c r="EH54" s="192"/>
      <c r="EI54" s="192"/>
      <c r="EJ54" s="192"/>
      <c r="EK54" s="192"/>
      <c r="EL54" s="192"/>
      <c r="EM54" s="192"/>
      <c r="EN54" s="192"/>
      <c r="EO54" s="192"/>
      <c r="EP54" s="192"/>
      <c r="EQ54" s="192"/>
      <c r="ER54" s="192"/>
      <c r="ES54" s="192"/>
      <c r="ET54" s="192"/>
      <c r="EU54" s="192"/>
      <c r="EV54" s="192"/>
      <c r="EW54" s="192"/>
      <c r="EX54" s="192"/>
      <c r="EY54" s="192"/>
      <c r="EZ54" s="192"/>
      <c r="FA54" s="192"/>
      <c r="FB54" s="192"/>
      <c r="FC54" s="192"/>
      <c r="FD54" s="192"/>
      <c r="FE54" s="192"/>
      <c r="FF54" s="192"/>
      <c r="FG54" s="192"/>
      <c r="FH54" s="192"/>
      <c r="FI54" s="192"/>
      <c r="FJ54" s="192"/>
      <c r="FK54" s="192"/>
      <c r="FL54" s="192"/>
      <c r="FM54" s="192"/>
      <c r="FN54" s="192"/>
      <c r="FO54" s="192"/>
      <c r="FP54" s="192"/>
      <c r="FQ54" s="192"/>
      <c r="FR54" s="192"/>
      <c r="FS54" s="192"/>
      <c r="FT54" s="192"/>
      <c r="FU54" s="192"/>
      <c r="FV54" s="192"/>
      <c r="FW54" s="192"/>
      <c r="FX54" s="192"/>
      <c r="FY54" s="192"/>
      <c r="FZ54" s="192"/>
      <c r="GA54" s="192"/>
      <c r="GB54" s="192"/>
      <c r="GC54" s="192"/>
      <c r="GD54" s="192"/>
      <c r="GE54" s="192"/>
      <c r="GF54" s="192"/>
      <c r="GG54" s="192"/>
      <c r="GH54" s="192"/>
      <c r="GI54" s="192"/>
      <c r="GJ54" s="192"/>
      <c r="GK54" s="192"/>
      <c r="GL54" s="192"/>
      <c r="GM54" s="192"/>
      <c r="GN54" s="192"/>
      <c r="GO54" s="192"/>
      <c r="GP54" s="192"/>
      <c r="GQ54" s="192"/>
      <c r="GR54" s="192"/>
      <c r="GS54" s="192"/>
      <c r="GT54" s="192"/>
      <c r="GU54" s="192"/>
      <c r="GV54" s="192"/>
      <c r="GW54" s="192"/>
      <c r="GX54" s="192"/>
      <c r="GY54" s="192"/>
      <c r="GZ54" s="192"/>
      <c r="HA54" s="192"/>
      <c r="HB54" s="192"/>
      <c r="HC54" s="192"/>
      <c r="HD54" s="192"/>
      <c r="HE54" s="192"/>
      <c r="HF54" s="192"/>
      <c r="HG54" s="192"/>
      <c r="HH54" s="192"/>
      <c r="HI54" s="192"/>
      <c r="HJ54" s="192"/>
      <c r="HK54" s="192"/>
      <c r="HL54" s="192"/>
      <c r="HM54" s="192"/>
      <c r="HN54" s="192"/>
      <c r="HO54" s="192"/>
      <c r="HP54" s="192"/>
      <c r="HQ54" s="192"/>
      <c r="HR54" s="192"/>
      <c r="HS54" s="192"/>
      <c r="HT54" s="192"/>
      <c r="HU54" s="192"/>
      <c r="HV54" s="192"/>
      <c r="HW54" s="192"/>
      <c r="HX54" s="192"/>
      <c r="HY54" s="192"/>
      <c r="HZ54" s="192"/>
      <c r="IA54" s="192"/>
      <c r="IB54" s="192"/>
      <c r="IC54" s="192"/>
      <c r="ID54" s="192"/>
      <c r="IE54" s="192"/>
      <c r="IF54" s="192"/>
      <c r="IG54" s="192"/>
      <c r="IH54" s="192"/>
      <c r="II54" s="192"/>
      <c r="IJ54" s="192"/>
      <c r="IK54" s="192"/>
      <c r="IL54" s="192"/>
      <c r="IM54" s="192"/>
      <c r="IN54" s="192"/>
      <c r="IO54" s="192"/>
      <c r="IP54" s="192"/>
      <c r="IQ54" s="192"/>
      <c r="IR54" s="192"/>
      <c r="IS54" s="192"/>
      <c r="IT54" s="192"/>
      <c r="IU54" s="192"/>
      <c r="IV54" s="192"/>
    </row>
    <row r="55" spans="1:256" x14ac:dyDescent="0.25">
      <c r="A55" s="215" t="s">
        <v>45</v>
      </c>
      <c r="B55" s="212">
        <v>20</v>
      </c>
      <c r="C55" s="231">
        <v>1.3</v>
      </c>
      <c r="D55" s="231">
        <v>0.2</v>
      </c>
      <c r="E55" s="231">
        <v>8.6</v>
      </c>
      <c r="F55" s="231">
        <v>43</v>
      </c>
      <c r="G55" s="232">
        <v>11</v>
      </c>
      <c r="H55" s="217" t="s">
        <v>47</v>
      </c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2"/>
      <c r="BM55" s="192"/>
      <c r="BN55" s="192"/>
      <c r="BO55" s="192"/>
      <c r="BP55" s="192"/>
      <c r="BQ55" s="192"/>
      <c r="BR55" s="192"/>
      <c r="BS55" s="192"/>
      <c r="BT55" s="192"/>
      <c r="BU55" s="192"/>
      <c r="BV55" s="192"/>
      <c r="BW55" s="192"/>
      <c r="BX55" s="192"/>
      <c r="BY55" s="192"/>
      <c r="BZ55" s="192"/>
      <c r="CA55" s="192"/>
      <c r="CB55" s="192"/>
      <c r="CC55" s="192"/>
      <c r="CD55" s="192"/>
      <c r="CE55" s="192"/>
      <c r="CF55" s="192"/>
      <c r="CG55" s="192"/>
      <c r="CH55" s="192"/>
      <c r="CI55" s="192"/>
      <c r="CJ55" s="192"/>
      <c r="CK55" s="192"/>
      <c r="CL55" s="192"/>
      <c r="CM55" s="192"/>
      <c r="CN55" s="192"/>
      <c r="CO55" s="192"/>
      <c r="CP55" s="192"/>
      <c r="CQ55" s="192"/>
      <c r="CR55" s="192"/>
      <c r="CS55" s="192"/>
      <c r="CT55" s="192"/>
      <c r="CU55" s="192"/>
      <c r="CV55" s="192"/>
      <c r="CW55" s="192"/>
      <c r="CX55" s="192"/>
      <c r="CY55" s="192"/>
      <c r="CZ55" s="192"/>
      <c r="DA55" s="192"/>
      <c r="DB55" s="192"/>
      <c r="DC55" s="192"/>
      <c r="DD55" s="192"/>
      <c r="DE55" s="192"/>
      <c r="DF55" s="192"/>
      <c r="DG55" s="192"/>
      <c r="DH55" s="192"/>
      <c r="DI55" s="192"/>
      <c r="DJ55" s="192"/>
      <c r="DK55" s="192"/>
      <c r="DL55" s="192"/>
      <c r="DM55" s="192"/>
      <c r="DN55" s="192"/>
      <c r="DO55" s="192"/>
      <c r="DP55" s="192"/>
      <c r="DQ55" s="192"/>
      <c r="DR55" s="192"/>
      <c r="DS55" s="192"/>
      <c r="DT55" s="192"/>
      <c r="DU55" s="192"/>
      <c r="DV55" s="192"/>
      <c r="DW55" s="192"/>
      <c r="DX55" s="192"/>
      <c r="DY55" s="192"/>
      <c r="DZ55" s="192"/>
      <c r="EA55" s="192"/>
      <c r="EB55" s="192"/>
      <c r="EC55" s="192"/>
      <c r="ED55" s="192"/>
      <c r="EE55" s="192"/>
      <c r="EF55" s="192"/>
      <c r="EG55" s="192"/>
      <c r="EH55" s="192"/>
      <c r="EI55" s="192"/>
      <c r="EJ55" s="192"/>
      <c r="EK55" s="192"/>
      <c r="EL55" s="192"/>
      <c r="EM55" s="192"/>
      <c r="EN55" s="192"/>
      <c r="EO55" s="192"/>
      <c r="EP55" s="192"/>
      <c r="EQ55" s="192"/>
      <c r="ER55" s="192"/>
      <c r="ES55" s="192"/>
      <c r="ET55" s="192"/>
      <c r="EU55" s="192"/>
      <c r="EV55" s="192"/>
      <c r="EW55" s="192"/>
      <c r="EX55" s="192"/>
      <c r="EY55" s="192"/>
      <c r="EZ55" s="192"/>
      <c r="FA55" s="192"/>
      <c r="FB55" s="192"/>
      <c r="FC55" s="192"/>
      <c r="FD55" s="192"/>
      <c r="FE55" s="192"/>
      <c r="FF55" s="192"/>
      <c r="FG55" s="192"/>
      <c r="FH55" s="192"/>
      <c r="FI55" s="192"/>
      <c r="FJ55" s="192"/>
      <c r="FK55" s="192"/>
      <c r="FL55" s="192"/>
      <c r="FM55" s="192"/>
      <c r="FN55" s="192"/>
      <c r="FO55" s="192"/>
      <c r="FP55" s="192"/>
      <c r="FQ55" s="192"/>
      <c r="FR55" s="192"/>
      <c r="FS55" s="192"/>
      <c r="FT55" s="192"/>
      <c r="FU55" s="192"/>
      <c r="FV55" s="192"/>
      <c r="FW55" s="192"/>
      <c r="FX55" s="192"/>
      <c r="FY55" s="192"/>
      <c r="FZ55" s="192"/>
      <c r="GA55" s="192"/>
      <c r="GB55" s="192"/>
      <c r="GC55" s="192"/>
      <c r="GD55" s="192"/>
      <c r="GE55" s="192"/>
      <c r="GF55" s="192"/>
      <c r="GG55" s="192"/>
      <c r="GH55" s="192"/>
      <c r="GI55" s="192"/>
      <c r="GJ55" s="192"/>
      <c r="GK55" s="192"/>
      <c r="GL55" s="192"/>
      <c r="GM55" s="192"/>
      <c r="GN55" s="192"/>
      <c r="GO55" s="192"/>
      <c r="GP55" s="192"/>
      <c r="GQ55" s="192"/>
      <c r="GR55" s="192"/>
      <c r="GS55" s="192"/>
      <c r="GT55" s="192"/>
      <c r="GU55" s="192"/>
      <c r="GV55" s="192"/>
      <c r="GW55" s="192"/>
      <c r="GX55" s="192"/>
      <c r="GY55" s="192"/>
      <c r="GZ55" s="192"/>
      <c r="HA55" s="192"/>
      <c r="HB55" s="192"/>
      <c r="HC55" s="192"/>
      <c r="HD55" s="192"/>
      <c r="HE55" s="192"/>
      <c r="HF55" s="192"/>
      <c r="HG55" s="192"/>
      <c r="HH55" s="192"/>
      <c r="HI55" s="192"/>
      <c r="HJ55" s="192"/>
      <c r="HK55" s="192"/>
      <c r="HL55" s="192"/>
      <c r="HM55" s="192"/>
      <c r="HN55" s="192"/>
      <c r="HO55" s="192"/>
      <c r="HP55" s="192"/>
      <c r="HQ55" s="192"/>
      <c r="HR55" s="192"/>
      <c r="HS55" s="192"/>
      <c r="HT55" s="192"/>
      <c r="HU55" s="192"/>
      <c r="HV55" s="192"/>
      <c r="HW55" s="192"/>
      <c r="HX55" s="192"/>
      <c r="HY55" s="192"/>
      <c r="HZ55" s="192"/>
      <c r="IA55" s="192"/>
      <c r="IB55" s="192"/>
      <c r="IC55" s="192"/>
      <c r="ID55" s="192"/>
      <c r="IE55" s="192"/>
      <c r="IF55" s="192"/>
      <c r="IG55" s="192"/>
      <c r="IH55" s="192"/>
      <c r="II55" s="192"/>
      <c r="IJ55" s="192"/>
      <c r="IK55" s="192"/>
      <c r="IL55" s="192"/>
      <c r="IM55" s="192"/>
      <c r="IN55" s="192"/>
      <c r="IO55" s="192"/>
      <c r="IP55" s="192"/>
      <c r="IQ55" s="192"/>
      <c r="IR55" s="192"/>
      <c r="IS55" s="192"/>
      <c r="IT55" s="192"/>
      <c r="IU55" s="192"/>
      <c r="IV55" s="192"/>
    </row>
    <row r="56" spans="1:256" x14ac:dyDescent="0.3">
      <c r="A56" s="218" t="s">
        <v>25</v>
      </c>
      <c r="B56" s="188">
        <f>SUM(B52:B55)</f>
        <v>565</v>
      </c>
      <c r="C56" s="219">
        <f>SUM(C52:C55)</f>
        <v>20.020000000000003</v>
      </c>
      <c r="D56" s="219">
        <f>SUM(D52:D55)</f>
        <v>24.28</v>
      </c>
      <c r="E56" s="219">
        <f>SUM(E52:E55)</f>
        <v>51.980000000000004</v>
      </c>
      <c r="F56" s="219">
        <f>SUM(F52:F55)</f>
        <v>507.22</v>
      </c>
      <c r="G56" s="220"/>
      <c r="H56" s="245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  <c r="AJ56" s="246"/>
      <c r="AK56" s="246"/>
      <c r="AL56" s="246"/>
      <c r="AM56" s="246"/>
      <c r="AN56" s="246"/>
      <c r="AO56" s="246"/>
      <c r="AP56" s="246"/>
      <c r="AQ56" s="246"/>
      <c r="AR56" s="246"/>
      <c r="AS56" s="246"/>
      <c r="AT56" s="246"/>
      <c r="AU56" s="246"/>
      <c r="AV56" s="246"/>
      <c r="AW56" s="246"/>
      <c r="AX56" s="246"/>
      <c r="AY56" s="246"/>
      <c r="AZ56" s="246"/>
      <c r="BA56" s="246"/>
      <c r="BB56" s="246"/>
      <c r="BC56" s="246"/>
      <c r="BD56" s="246"/>
      <c r="BE56" s="246"/>
      <c r="BF56" s="246"/>
      <c r="BG56" s="246"/>
      <c r="BH56" s="246"/>
      <c r="BI56" s="246"/>
      <c r="BJ56" s="246"/>
      <c r="BK56" s="246"/>
      <c r="BL56" s="246"/>
      <c r="BM56" s="246"/>
      <c r="BN56" s="246"/>
      <c r="BO56" s="246"/>
      <c r="BP56" s="246"/>
      <c r="BQ56" s="246"/>
      <c r="BR56" s="246"/>
      <c r="BS56" s="246"/>
      <c r="BT56" s="246"/>
      <c r="BU56" s="246"/>
      <c r="BV56" s="246"/>
      <c r="BW56" s="246"/>
      <c r="BX56" s="246"/>
      <c r="BY56" s="246"/>
      <c r="BZ56" s="246"/>
      <c r="CA56" s="246"/>
      <c r="CB56" s="246"/>
      <c r="CC56" s="246"/>
      <c r="CD56" s="246"/>
      <c r="CE56" s="246"/>
      <c r="CF56" s="246"/>
      <c r="CG56" s="246"/>
      <c r="CH56" s="246"/>
      <c r="CI56" s="246"/>
      <c r="CJ56" s="246"/>
      <c r="CK56" s="246"/>
      <c r="CL56" s="246"/>
      <c r="CM56" s="246"/>
      <c r="CN56" s="246"/>
      <c r="CO56" s="246"/>
      <c r="CP56" s="246"/>
      <c r="CQ56" s="246"/>
      <c r="CR56" s="246"/>
      <c r="CS56" s="246"/>
      <c r="CT56" s="246"/>
      <c r="CU56" s="246"/>
      <c r="CV56" s="246"/>
      <c r="CW56" s="246"/>
      <c r="CX56" s="246"/>
      <c r="CY56" s="246"/>
      <c r="CZ56" s="246"/>
      <c r="DA56" s="246"/>
      <c r="DB56" s="246"/>
      <c r="DC56" s="246"/>
      <c r="DD56" s="246"/>
      <c r="DE56" s="246"/>
      <c r="DF56" s="246"/>
      <c r="DG56" s="246"/>
      <c r="DH56" s="246"/>
      <c r="DI56" s="246"/>
      <c r="DJ56" s="246"/>
      <c r="DK56" s="246"/>
      <c r="DL56" s="246"/>
      <c r="DM56" s="246"/>
      <c r="DN56" s="246"/>
      <c r="DO56" s="246"/>
      <c r="DP56" s="246"/>
      <c r="DQ56" s="246"/>
      <c r="DR56" s="246"/>
      <c r="DS56" s="246"/>
      <c r="DT56" s="246"/>
      <c r="DU56" s="246"/>
      <c r="DV56" s="246"/>
      <c r="DW56" s="246"/>
      <c r="DX56" s="246"/>
      <c r="DY56" s="246"/>
      <c r="DZ56" s="246"/>
      <c r="EA56" s="246"/>
      <c r="EB56" s="246"/>
      <c r="EC56" s="246"/>
      <c r="ED56" s="246"/>
      <c r="EE56" s="246"/>
      <c r="EF56" s="246"/>
      <c r="EG56" s="246"/>
      <c r="EH56" s="246"/>
      <c r="EI56" s="246"/>
      <c r="EJ56" s="246"/>
      <c r="EK56" s="246"/>
      <c r="EL56" s="246"/>
      <c r="EM56" s="246"/>
      <c r="EN56" s="246"/>
      <c r="EO56" s="246"/>
      <c r="EP56" s="246"/>
      <c r="EQ56" s="246"/>
      <c r="ER56" s="246"/>
      <c r="ES56" s="246"/>
      <c r="ET56" s="246"/>
      <c r="EU56" s="246"/>
      <c r="EV56" s="246"/>
      <c r="EW56" s="246"/>
      <c r="EX56" s="246"/>
      <c r="EY56" s="246"/>
      <c r="EZ56" s="246"/>
      <c r="FA56" s="246"/>
      <c r="FB56" s="246"/>
      <c r="FC56" s="246"/>
      <c r="FD56" s="246"/>
      <c r="FE56" s="246"/>
      <c r="FF56" s="246"/>
      <c r="FG56" s="246"/>
      <c r="FH56" s="246"/>
      <c r="FI56" s="246"/>
      <c r="FJ56" s="246"/>
      <c r="FK56" s="246"/>
      <c r="FL56" s="246"/>
      <c r="FM56" s="246"/>
      <c r="FN56" s="246"/>
      <c r="FO56" s="246"/>
      <c r="FP56" s="246"/>
      <c r="FQ56" s="246"/>
      <c r="FR56" s="246"/>
      <c r="FS56" s="246"/>
      <c r="FT56" s="246"/>
      <c r="FU56" s="246"/>
      <c r="FV56" s="246"/>
      <c r="FW56" s="246"/>
      <c r="FX56" s="246"/>
      <c r="FY56" s="246"/>
      <c r="FZ56" s="246"/>
      <c r="GA56" s="246"/>
      <c r="GB56" s="246"/>
      <c r="GC56" s="246"/>
      <c r="GD56" s="246"/>
      <c r="GE56" s="246"/>
      <c r="GF56" s="246"/>
      <c r="GG56" s="246"/>
      <c r="GH56" s="246"/>
      <c r="GI56" s="246"/>
      <c r="GJ56" s="246"/>
      <c r="GK56" s="246"/>
      <c r="GL56" s="246"/>
      <c r="GM56" s="246"/>
      <c r="GN56" s="246"/>
      <c r="GO56" s="246"/>
      <c r="GP56" s="246"/>
      <c r="GQ56" s="246"/>
      <c r="GR56" s="246"/>
      <c r="GS56" s="246"/>
      <c r="GT56" s="246"/>
      <c r="GU56" s="246"/>
      <c r="GV56" s="246"/>
      <c r="GW56" s="246"/>
      <c r="GX56" s="246"/>
      <c r="GY56" s="246"/>
      <c r="GZ56" s="246"/>
      <c r="HA56" s="246"/>
      <c r="HB56" s="246"/>
      <c r="HC56" s="246"/>
      <c r="HD56" s="246"/>
      <c r="HE56" s="246"/>
      <c r="HF56" s="246"/>
      <c r="HG56" s="246"/>
      <c r="HH56" s="246"/>
      <c r="HI56" s="246"/>
      <c r="HJ56" s="246"/>
      <c r="HK56" s="246"/>
      <c r="HL56" s="246"/>
      <c r="HM56" s="246"/>
      <c r="HN56" s="246"/>
      <c r="HO56" s="246"/>
      <c r="HP56" s="246"/>
      <c r="HQ56" s="246"/>
      <c r="HR56" s="246"/>
      <c r="HS56" s="246"/>
      <c r="HT56" s="246"/>
      <c r="HU56" s="246"/>
      <c r="HV56" s="246"/>
      <c r="HW56" s="246"/>
      <c r="HX56" s="246"/>
      <c r="HY56" s="246"/>
      <c r="HZ56" s="246"/>
      <c r="IA56" s="246"/>
      <c r="IB56" s="246"/>
      <c r="IC56" s="246"/>
      <c r="ID56" s="246"/>
      <c r="IE56" s="246"/>
      <c r="IF56" s="246"/>
      <c r="IG56" s="246"/>
      <c r="IH56" s="246"/>
      <c r="II56" s="246"/>
      <c r="IJ56" s="246"/>
      <c r="IK56" s="246"/>
      <c r="IL56" s="246"/>
      <c r="IM56" s="246"/>
      <c r="IN56" s="246"/>
      <c r="IO56" s="246"/>
      <c r="IP56" s="246"/>
      <c r="IQ56" s="246"/>
      <c r="IR56" s="246"/>
      <c r="IS56" s="246"/>
      <c r="IT56" s="246"/>
      <c r="IU56" s="246"/>
      <c r="IV56" s="246"/>
    </row>
    <row r="57" spans="1:256" x14ac:dyDescent="0.3">
      <c r="A57" s="185" t="s">
        <v>137</v>
      </c>
      <c r="B57" s="186"/>
      <c r="C57" s="186"/>
      <c r="D57" s="186"/>
      <c r="E57" s="186"/>
      <c r="F57" s="186"/>
      <c r="G57" s="186"/>
      <c r="H57" s="187"/>
    </row>
    <row r="58" spans="1:256" x14ac:dyDescent="0.3">
      <c r="A58" s="185" t="s">
        <v>1</v>
      </c>
      <c r="B58" s="186"/>
      <c r="C58" s="186"/>
      <c r="D58" s="186"/>
      <c r="E58" s="186"/>
      <c r="F58" s="186"/>
      <c r="G58" s="186"/>
      <c r="H58" s="187"/>
    </row>
    <row r="59" spans="1:256" ht="11.25" customHeight="1" x14ac:dyDescent="0.25">
      <c r="A59" s="188" t="s">
        <v>247</v>
      </c>
      <c r="B59" s="188" t="s">
        <v>6</v>
      </c>
      <c r="C59" s="189" t="s">
        <v>248</v>
      </c>
      <c r="D59" s="189" t="s">
        <v>249</v>
      </c>
      <c r="E59" s="189" t="s">
        <v>250</v>
      </c>
      <c r="F59" s="190" t="s">
        <v>10</v>
      </c>
      <c r="G59" s="191" t="s">
        <v>4</v>
      </c>
      <c r="H59" s="189" t="s">
        <v>251</v>
      </c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  <c r="EG59" s="192"/>
      <c r="EH59" s="192"/>
      <c r="EI59" s="192"/>
      <c r="EJ59" s="192"/>
      <c r="EK59" s="192"/>
      <c r="EL59" s="192"/>
      <c r="EM59" s="192"/>
      <c r="EN59" s="192"/>
      <c r="EO59" s="192"/>
      <c r="EP59" s="192"/>
      <c r="EQ59" s="192"/>
      <c r="ER59" s="192"/>
      <c r="ES59" s="192"/>
      <c r="ET59" s="192"/>
      <c r="EU59" s="192"/>
      <c r="EV59" s="192"/>
      <c r="EW59" s="192"/>
      <c r="EX59" s="192"/>
      <c r="EY59" s="192"/>
      <c r="EZ59" s="192"/>
      <c r="FA59" s="192"/>
      <c r="FB59" s="192"/>
      <c r="FC59" s="192"/>
      <c r="FD59" s="192"/>
      <c r="FE59" s="192"/>
      <c r="FF59" s="192"/>
      <c r="FG59" s="192"/>
      <c r="FH59" s="192"/>
      <c r="FI59" s="192"/>
      <c r="FJ59" s="192"/>
      <c r="FK59" s="192"/>
      <c r="FL59" s="192"/>
      <c r="FM59" s="192"/>
      <c r="FN59" s="192"/>
      <c r="FO59" s="192"/>
      <c r="FP59" s="192"/>
      <c r="FQ59" s="192"/>
      <c r="FR59" s="192"/>
      <c r="FS59" s="192"/>
      <c r="FT59" s="192"/>
      <c r="FU59" s="192"/>
      <c r="FV59" s="192"/>
      <c r="FW59" s="192"/>
      <c r="FX59" s="192"/>
      <c r="FY59" s="192"/>
      <c r="FZ59" s="192"/>
      <c r="GA59" s="192"/>
      <c r="GB59" s="192"/>
      <c r="GC59" s="192"/>
      <c r="GD59" s="192"/>
      <c r="GE59" s="192"/>
      <c r="GF59" s="192"/>
      <c r="GG59" s="192"/>
      <c r="GH59" s="192"/>
      <c r="GI59" s="192"/>
      <c r="GJ59" s="192"/>
      <c r="GK59" s="192"/>
      <c r="GL59" s="192"/>
      <c r="GM59" s="192"/>
      <c r="GN59" s="192"/>
      <c r="GO59" s="192"/>
      <c r="GP59" s="192"/>
      <c r="GQ59" s="192"/>
      <c r="GR59" s="192"/>
      <c r="GS59" s="192"/>
      <c r="GT59" s="192"/>
      <c r="GU59" s="192"/>
      <c r="GV59" s="192"/>
      <c r="GW59" s="192"/>
      <c r="GX59" s="192"/>
      <c r="GY59" s="192"/>
      <c r="GZ59" s="192"/>
      <c r="HA59" s="192"/>
      <c r="HB59" s="192"/>
      <c r="HC59" s="192"/>
      <c r="HD59" s="192"/>
      <c r="HE59" s="192"/>
      <c r="HF59" s="192"/>
      <c r="HG59" s="192"/>
      <c r="HH59" s="192"/>
      <c r="HI59" s="192"/>
      <c r="HJ59" s="192"/>
      <c r="HK59" s="192"/>
      <c r="HL59" s="192"/>
      <c r="HM59" s="192"/>
      <c r="HN59" s="192"/>
      <c r="HO59" s="192"/>
      <c r="HP59" s="192"/>
      <c r="HQ59" s="192"/>
      <c r="HR59" s="192"/>
      <c r="HS59" s="192"/>
      <c r="HT59" s="192"/>
      <c r="HU59" s="192"/>
      <c r="HV59" s="192"/>
      <c r="HW59" s="192"/>
      <c r="HX59" s="192"/>
      <c r="HY59" s="192"/>
      <c r="HZ59" s="192"/>
      <c r="IA59" s="192"/>
      <c r="IB59" s="192"/>
      <c r="IC59" s="192"/>
      <c r="ID59" s="192"/>
      <c r="IE59" s="192"/>
      <c r="IF59" s="192"/>
      <c r="IG59" s="192"/>
      <c r="IH59" s="192"/>
      <c r="II59" s="192"/>
      <c r="IJ59" s="192"/>
      <c r="IK59" s="192"/>
      <c r="IL59" s="192"/>
      <c r="IM59" s="192"/>
      <c r="IN59" s="192"/>
      <c r="IO59" s="192"/>
      <c r="IP59" s="192"/>
      <c r="IQ59" s="192"/>
      <c r="IR59" s="192"/>
      <c r="IS59" s="192"/>
      <c r="IT59" s="192"/>
      <c r="IU59" s="192"/>
      <c r="IV59" s="192"/>
    </row>
    <row r="60" spans="1:256" x14ac:dyDescent="0.3">
      <c r="A60" s="193" t="s">
        <v>252</v>
      </c>
      <c r="B60" s="194"/>
      <c r="C60" s="195"/>
      <c r="D60" s="195"/>
      <c r="E60" s="195"/>
      <c r="F60" s="195"/>
      <c r="G60" s="194"/>
      <c r="H60" s="196"/>
    </row>
    <row r="61" spans="1:256" x14ac:dyDescent="0.25">
      <c r="A61" s="197" t="s">
        <v>262</v>
      </c>
      <c r="B61" s="198">
        <v>50</v>
      </c>
      <c r="C61" s="199">
        <v>0.55000000000000004</v>
      </c>
      <c r="D61" s="199">
        <v>0.1</v>
      </c>
      <c r="E61" s="199">
        <v>1.9</v>
      </c>
      <c r="F61" s="199">
        <v>11</v>
      </c>
      <c r="G61" s="200" t="s">
        <v>263</v>
      </c>
      <c r="H61" s="229" t="s">
        <v>264</v>
      </c>
    </row>
    <row r="62" spans="1:256" ht="12.75" customHeight="1" x14ac:dyDescent="0.3">
      <c r="A62" s="257" t="s">
        <v>157</v>
      </c>
      <c r="B62" s="258">
        <v>90</v>
      </c>
      <c r="C62" s="259">
        <v>14.7</v>
      </c>
      <c r="D62" s="259">
        <f>12.3*0.9</f>
        <v>11.07</v>
      </c>
      <c r="E62" s="259">
        <v>12.95</v>
      </c>
      <c r="F62" s="259">
        <f>242.41*0.9</f>
        <v>218.16900000000001</v>
      </c>
      <c r="G62" s="260" t="s">
        <v>158</v>
      </c>
      <c r="H62" s="253" t="s">
        <v>159</v>
      </c>
    </row>
    <row r="63" spans="1:256" ht="24" x14ac:dyDescent="0.25">
      <c r="A63" s="208" t="s">
        <v>86</v>
      </c>
      <c r="B63" s="216">
        <v>150</v>
      </c>
      <c r="C63" s="232">
        <v>3.65</v>
      </c>
      <c r="D63" s="232">
        <v>5.37</v>
      </c>
      <c r="E63" s="232">
        <v>36.68</v>
      </c>
      <c r="F63" s="232">
        <v>209.7</v>
      </c>
      <c r="G63" s="213" t="s">
        <v>87</v>
      </c>
      <c r="H63" s="230" t="s">
        <v>88</v>
      </c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  <c r="AV63" s="192"/>
      <c r="AW63" s="192"/>
      <c r="AX63" s="192"/>
      <c r="AY63" s="192"/>
      <c r="AZ63" s="192"/>
      <c r="BA63" s="192"/>
      <c r="BB63" s="192"/>
      <c r="BC63" s="192"/>
      <c r="BD63" s="192"/>
      <c r="BE63" s="192"/>
      <c r="BF63" s="192"/>
      <c r="BG63" s="192"/>
      <c r="BH63" s="192"/>
      <c r="BI63" s="192"/>
      <c r="BJ63" s="192"/>
      <c r="BK63" s="192"/>
      <c r="BL63" s="192"/>
      <c r="BM63" s="192"/>
      <c r="BN63" s="192"/>
      <c r="BO63" s="192"/>
      <c r="BP63" s="192"/>
      <c r="BQ63" s="192"/>
      <c r="BR63" s="192"/>
      <c r="BS63" s="192"/>
      <c r="BT63" s="192"/>
      <c r="BU63" s="192"/>
      <c r="BV63" s="192"/>
      <c r="BW63" s="192"/>
      <c r="BX63" s="192"/>
      <c r="BY63" s="192"/>
      <c r="BZ63" s="192"/>
      <c r="CA63" s="192"/>
      <c r="CB63" s="192"/>
      <c r="CC63" s="192"/>
      <c r="CD63" s="192"/>
      <c r="CE63" s="192"/>
      <c r="CF63" s="192"/>
      <c r="CG63" s="192"/>
      <c r="CH63" s="192"/>
      <c r="CI63" s="192"/>
      <c r="CJ63" s="192"/>
      <c r="CK63" s="192"/>
      <c r="CL63" s="192"/>
      <c r="CM63" s="192"/>
      <c r="CN63" s="192"/>
      <c r="CO63" s="192"/>
      <c r="CP63" s="192"/>
      <c r="CQ63" s="192"/>
      <c r="CR63" s="192"/>
      <c r="CS63" s="192"/>
      <c r="CT63" s="192"/>
      <c r="CU63" s="192"/>
      <c r="CV63" s="192"/>
      <c r="CW63" s="192"/>
      <c r="CX63" s="192"/>
      <c r="CY63" s="192"/>
      <c r="CZ63" s="192"/>
      <c r="DA63" s="192"/>
      <c r="DB63" s="192"/>
      <c r="DC63" s="192"/>
      <c r="DD63" s="192"/>
      <c r="DE63" s="192"/>
      <c r="DF63" s="192"/>
      <c r="DG63" s="192"/>
      <c r="DH63" s="192"/>
      <c r="DI63" s="192"/>
      <c r="DJ63" s="192"/>
      <c r="DK63" s="192"/>
      <c r="DL63" s="192"/>
      <c r="DM63" s="192"/>
      <c r="DN63" s="192"/>
      <c r="DO63" s="192"/>
      <c r="DP63" s="192"/>
      <c r="DQ63" s="192"/>
      <c r="DR63" s="192"/>
      <c r="DS63" s="192"/>
      <c r="DT63" s="192"/>
      <c r="DU63" s="192"/>
      <c r="DV63" s="192"/>
      <c r="DW63" s="192"/>
      <c r="DX63" s="192"/>
      <c r="DY63" s="192"/>
      <c r="DZ63" s="192"/>
      <c r="EA63" s="192"/>
      <c r="EB63" s="192"/>
      <c r="EC63" s="192"/>
      <c r="ED63" s="192"/>
      <c r="EE63" s="192"/>
      <c r="EF63" s="192"/>
      <c r="EG63" s="192"/>
      <c r="EH63" s="192"/>
      <c r="EI63" s="192"/>
      <c r="EJ63" s="192"/>
      <c r="EK63" s="192"/>
      <c r="EL63" s="192"/>
      <c r="EM63" s="192"/>
      <c r="EN63" s="192"/>
      <c r="EO63" s="192"/>
      <c r="EP63" s="192"/>
      <c r="EQ63" s="192"/>
      <c r="ER63" s="192"/>
      <c r="ES63" s="192"/>
      <c r="ET63" s="192"/>
      <c r="EU63" s="192"/>
      <c r="EV63" s="192"/>
      <c r="EW63" s="192"/>
      <c r="EX63" s="192"/>
      <c r="EY63" s="192"/>
      <c r="EZ63" s="192"/>
      <c r="FA63" s="192"/>
      <c r="FB63" s="192"/>
      <c r="FC63" s="192"/>
      <c r="FD63" s="192"/>
      <c r="FE63" s="192"/>
      <c r="FF63" s="192"/>
      <c r="FG63" s="192"/>
      <c r="FH63" s="192"/>
      <c r="FI63" s="192"/>
      <c r="FJ63" s="192"/>
      <c r="FK63" s="192"/>
      <c r="FL63" s="192"/>
      <c r="FM63" s="192"/>
      <c r="FN63" s="192"/>
      <c r="FO63" s="192"/>
      <c r="FP63" s="192"/>
      <c r="FQ63" s="192"/>
      <c r="FR63" s="192"/>
      <c r="FS63" s="192"/>
      <c r="FT63" s="192"/>
      <c r="FU63" s="192"/>
      <c r="FV63" s="192"/>
      <c r="FW63" s="192"/>
      <c r="FX63" s="192"/>
      <c r="FY63" s="192"/>
      <c r="FZ63" s="192"/>
      <c r="GA63" s="192"/>
      <c r="GB63" s="192"/>
      <c r="GC63" s="192"/>
      <c r="GD63" s="192"/>
      <c r="GE63" s="192"/>
      <c r="GF63" s="192"/>
      <c r="GG63" s="192"/>
      <c r="GH63" s="192"/>
      <c r="GI63" s="192"/>
      <c r="GJ63" s="192"/>
      <c r="GK63" s="192"/>
      <c r="GL63" s="192"/>
      <c r="GM63" s="192"/>
      <c r="GN63" s="192"/>
      <c r="GO63" s="192"/>
      <c r="GP63" s="192"/>
      <c r="GQ63" s="192"/>
      <c r="GR63" s="192"/>
      <c r="GS63" s="192"/>
      <c r="GT63" s="192"/>
      <c r="GU63" s="192"/>
      <c r="GV63" s="192"/>
      <c r="GW63" s="192"/>
      <c r="GX63" s="192"/>
      <c r="GY63" s="192"/>
      <c r="GZ63" s="192"/>
      <c r="HA63" s="192"/>
      <c r="HB63" s="192"/>
      <c r="HC63" s="192"/>
      <c r="HD63" s="192"/>
      <c r="HE63" s="192"/>
      <c r="HF63" s="192"/>
      <c r="HG63" s="192"/>
      <c r="HH63" s="192"/>
      <c r="HI63" s="192"/>
      <c r="HJ63" s="192"/>
      <c r="HK63" s="192"/>
      <c r="HL63" s="192"/>
      <c r="HM63" s="192"/>
      <c r="HN63" s="192"/>
      <c r="HO63" s="192"/>
      <c r="HP63" s="192"/>
      <c r="HQ63" s="192"/>
      <c r="HR63" s="192"/>
      <c r="HS63" s="192"/>
      <c r="HT63" s="192"/>
      <c r="HU63" s="192"/>
      <c r="HV63" s="192"/>
      <c r="HW63" s="192"/>
      <c r="HX63" s="192"/>
      <c r="HY63" s="192"/>
      <c r="HZ63" s="192"/>
      <c r="IA63" s="192"/>
      <c r="IB63" s="192"/>
      <c r="IC63" s="192"/>
      <c r="ID63" s="192"/>
      <c r="IE63" s="192"/>
      <c r="IF63" s="192"/>
      <c r="IG63" s="192"/>
      <c r="IH63" s="192"/>
      <c r="II63" s="192"/>
      <c r="IJ63" s="192"/>
      <c r="IK63" s="192"/>
      <c r="IL63" s="192"/>
      <c r="IM63" s="192"/>
      <c r="IN63" s="192"/>
      <c r="IO63" s="192"/>
      <c r="IP63" s="192"/>
      <c r="IQ63" s="192"/>
      <c r="IR63" s="192"/>
      <c r="IS63" s="192"/>
      <c r="IT63" s="192"/>
      <c r="IU63" s="192"/>
      <c r="IV63" s="192"/>
    </row>
    <row r="64" spans="1:256" x14ac:dyDescent="0.25">
      <c r="A64" s="208" t="s">
        <v>284</v>
      </c>
      <c r="B64" s="216">
        <v>50</v>
      </c>
      <c r="C64" s="199">
        <v>5.15</v>
      </c>
      <c r="D64" s="199">
        <v>8.4</v>
      </c>
      <c r="E64" s="199">
        <v>40.880000000000003</v>
      </c>
      <c r="F64" s="199">
        <v>219.57</v>
      </c>
      <c r="G64" s="248" t="s">
        <v>285</v>
      </c>
      <c r="H64" s="261" t="s">
        <v>286</v>
      </c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  <c r="AC64" s="249"/>
      <c r="AD64" s="249"/>
      <c r="AE64" s="249"/>
      <c r="AF64" s="249"/>
      <c r="AG64" s="249"/>
      <c r="AH64" s="249"/>
      <c r="AI64" s="249"/>
      <c r="AJ64" s="249"/>
      <c r="AK64" s="249"/>
      <c r="AL64" s="249"/>
      <c r="AM64" s="249"/>
      <c r="AN64" s="249"/>
      <c r="AO64" s="249"/>
      <c r="AP64" s="249"/>
      <c r="AQ64" s="249"/>
      <c r="AR64" s="249"/>
      <c r="AS64" s="249"/>
      <c r="AT64" s="249"/>
      <c r="AU64" s="249"/>
      <c r="AV64" s="249"/>
      <c r="AW64" s="249"/>
      <c r="AX64" s="249"/>
      <c r="AY64" s="249"/>
      <c r="AZ64" s="249"/>
      <c r="BA64" s="249"/>
      <c r="BB64" s="249"/>
      <c r="BC64" s="249"/>
      <c r="BD64" s="249"/>
      <c r="BE64" s="249"/>
      <c r="BF64" s="249"/>
      <c r="BG64" s="249"/>
      <c r="BH64" s="249"/>
      <c r="BI64" s="249"/>
      <c r="BJ64" s="249"/>
      <c r="BK64" s="249"/>
      <c r="BL64" s="249"/>
      <c r="BM64" s="249"/>
      <c r="BN64" s="249"/>
      <c r="BO64" s="249"/>
      <c r="BP64" s="249"/>
      <c r="BQ64" s="249"/>
      <c r="BR64" s="249"/>
      <c r="BS64" s="249"/>
      <c r="BT64" s="249"/>
      <c r="BU64" s="249"/>
      <c r="BV64" s="249"/>
      <c r="BW64" s="249"/>
      <c r="BX64" s="249"/>
      <c r="BY64" s="249"/>
      <c r="BZ64" s="249"/>
      <c r="CA64" s="249"/>
      <c r="CB64" s="249"/>
      <c r="CC64" s="249"/>
      <c r="CD64" s="249"/>
      <c r="CE64" s="249"/>
      <c r="CF64" s="249"/>
      <c r="CG64" s="249"/>
      <c r="CH64" s="249"/>
      <c r="CI64" s="249"/>
      <c r="CJ64" s="249"/>
      <c r="CK64" s="249"/>
      <c r="CL64" s="249"/>
      <c r="CM64" s="249"/>
      <c r="CN64" s="249"/>
      <c r="CO64" s="249"/>
      <c r="CP64" s="249"/>
      <c r="CQ64" s="249"/>
      <c r="CR64" s="249"/>
      <c r="CS64" s="249"/>
      <c r="CT64" s="249"/>
      <c r="CU64" s="249"/>
      <c r="CV64" s="249"/>
      <c r="CW64" s="249"/>
      <c r="CX64" s="249"/>
      <c r="CY64" s="249"/>
      <c r="CZ64" s="249"/>
      <c r="DA64" s="249"/>
      <c r="DB64" s="249"/>
      <c r="DC64" s="249"/>
      <c r="DD64" s="249"/>
      <c r="DE64" s="249"/>
      <c r="DF64" s="249"/>
      <c r="DG64" s="249"/>
      <c r="DH64" s="249"/>
      <c r="DI64" s="249"/>
      <c r="DJ64" s="249"/>
      <c r="DK64" s="249"/>
      <c r="DL64" s="249"/>
      <c r="DM64" s="249"/>
      <c r="DN64" s="249"/>
      <c r="DO64" s="249"/>
      <c r="DP64" s="249"/>
      <c r="DQ64" s="249"/>
      <c r="DR64" s="249"/>
      <c r="DS64" s="249"/>
      <c r="DT64" s="249"/>
      <c r="DU64" s="249"/>
      <c r="DV64" s="249"/>
      <c r="DW64" s="249"/>
      <c r="DX64" s="249"/>
      <c r="DY64" s="249"/>
      <c r="DZ64" s="249"/>
      <c r="EA64" s="249"/>
      <c r="EB64" s="249"/>
      <c r="EC64" s="249"/>
      <c r="ED64" s="249"/>
      <c r="EE64" s="249"/>
      <c r="EF64" s="249"/>
      <c r="EG64" s="249"/>
      <c r="EH64" s="249"/>
      <c r="EI64" s="249"/>
      <c r="EJ64" s="249"/>
      <c r="EK64" s="249"/>
      <c r="EL64" s="249"/>
      <c r="EM64" s="249"/>
      <c r="EN64" s="249"/>
      <c r="EO64" s="249"/>
      <c r="EP64" s="249"/>
      <c r="EQ64" s="249"/>
      <c r="ER64" s="249"/>
      <c r="ES64" s="249"/>
      <c r="ET64" s="249"/>
      <c r="EU64" s="249"/>
      <c r="EV64" s="249"/>
      <c r="EW64" s="249"/>
      <c r="EX64" s="249"/>
      <c r="EY64" s="249"/>
      <c r="EZ64" s="249"/>
      <c r="FA64" s="249"/>
      <c r="FB64" s="249"/>
      <c r="FC64" s="249"/>
      <c r="FD64" s="249"/>
      <c r="FE64" s="249"/>
      <c r="FF64" s="249"/>
      <c r="FG64" s="249"/>
      <c r="FH64" s="249"/>
      <c r="FI64" s="249"/>
      <c r="FJ64" s="249"/>
      <c r="FK64" s="249"/>
      <c r="FL64" s="249"/>
      <c r="FM64" s="249"/>
      <c r="FN64" s="249"/>
      <c r="FO64" s="249"/>
      <c r="FP64" s="249"/>
      <c r="FQ64" s="249"/>
      <c r="FR64" s="249"/>
      <c r="FS64" s="249"/>
      <c r="FT64" s="249"/>
      <c r="FU64" s="249"/>
      <c r="FV64" s="249"/>
      <c r="FW64" s="249"/>
      <c r="FX64" s="249"/>
      <c r="FY64" s="249"/>
      <c r="FZ64" s="249"/>
      <c r="GA64" s="249"/>
      <c r="GB64" s="249"/>
      <c r="GC64" s="249"/>
      <c r="GD64" s="249"/>
      <c r="GE64" s="249"/>
      <c r="GF64" s="249"/>
      <c r="GG64" s="249"/>
      <c r="GH64" s="249"/>
      <c r="GI64" s="249"/>
      <c r="GJ64" s="249"/>
      <c r="GK64" s="249"/>
      <c r="GL64" s="249"/>
      <c r="GM64" s="249"/>
      <c r="GN64" s="249"/>
      <c r="GO64" s="249"/>
      <c r="GP64" s="249"/>
      <c r="GQ64" s="249"/>
      <c r="GR64" s="249"/>
      <c r="GS64" s="249"/>
      <c r="GT64" s="249"/>
      <c r="GU64" s="249"/>
      <c r="GV64" s="249"/>
      <c r="GW64" s="249"/>
      <c r="GX64" s="249"/>
      <c r="GY64" s="249"/>
      <c r="GZ64" s="249"/>
      <c r="HA64" s="249"/>
      <c r="HB64" s="249"/>
      <c r="HC64" s="249"/>
      <c r="HD64" s="249"/>
      <c r="HE64" s="249"/>
      <c r="HF64" s="249"/>
      <c r="HG64" s="249"/>
      <c r="HH64" s="249"/>
      <c r="HI64" s="249"/>
      <c r="HJ64" s="249"/>
      <c r="HK64" s="249"/>
      <c r="HL64" s="249"/>
      <c r="HM64" s="249"/>
      <c r="HN64" s="249"/>
      <c r="HO64" s="249"/>
      <c r="HP64" s="249"/>
      <c r="HQ64" s="249"/>
      <c r="HR64" s="249"/>
      <c r="HS64" s="249"/>
      <c r="HT64" s="249"/>
      <c r="HU64" s="249"/>
      <c r="HV64" s="249"/>
      <c r="HW64" s="249"/>
      <c r="HX64" s="249"/>
      <c r="HY64" s="249"/>
      <c r="HZ64" s="249"/>
      <c r="IA64" s="249"/>
      <c r="IB64" s="249"/>
      <c r="IC64" s="249"/>
      <c r="ID64" s="249"/>
      <c r="IE64" s="249"/>
      <c r="IF64" s="249"/>
      <c r="IG64" s="249"/>
      <c r="IH64" s="249"/>
      <c r="II64" s="249"/>
      <c r="IJ64" s="249"/>
      <c r="IK64" s="249"/>
      <c r="IL64" s="249"/>
      <c r="IM64" s="249"/>
      <c r="IN64" s="249"/>
      <c r="IO64" s="249"/>
      <c r="IP64" s="249"/>
      <c r="IQ64" s="249"/>
      <c r="IR64" s="249"/>
      <c r="IS64" s="249"/>
      <c r="IT64" s="249"/>
      <c r="IU64" s="249"/>
      <c r="IV64" s="249"/>
    </row>
    <row r="65" spans="1:256" x14ac:dyDescent="0.25">
      <c r="A65" s="211" t="s">
        <v>57</v>
      </c>
      <c r="B65" s="212">
        <v>222</v>
      </c>
      <c r="C65" s="213">
        <v>0.13</v>
      </c>
      <c r="D65" s="213">
        <v>0.02</v>
      </c>
      <c r="E65" s="213">
        <v>15.2</v>
      </c>
      <c r="F65" s="213">
        <v>62</v>
      </c>
      <c r="G65" s="213" t="s">
        <v>58</v>
      </c>
      <c r="H65" s="214" t="s">
        <v>59</v>
      </c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192"/>
      <c r="BC65" s="192"/>
      <c r="BD65" s="192"/>
      <c r="BE65" s="192"/>
      <c r="BF65" s="192"/>
      <c r="BG65" s="192"/>
      <c r="BH65" s="192"/>
      <c r="BI65" s="192"/>
      <c r="BJ65" s="192"/>
      <c r="BK65" s="192"/>
      <c r="BL65" s="192"/>
      <c r="BM65" s="192"/>
      <c r="BN65" s="192"/>
      <c r="BO65" s="192"/>
      <c r="BP65" s="192"/>
      <c r="BQ65" s="192"/>
      <c r="BR65" s="192"/>
      <c r="BS65" s="192"/>
      <c r="BT65" s="192"/>
      <c r="BU65" s="192"/>
      <c r="BV65" s="192"/>
      <c r="BW65" s="192"/>
      <c r="BX65" s="192"/>
      <c r="BY65" s="192"/>
      <c r="BZ65" s="192"/>
      <c r="CA65" s="192"/>
      <c r="CB65" s="192"/>
      <c r="CC65" s="192"/>
      <c r="CD65" s="192"/>
      <c r="CE65" s="192"/>
      <c r="CF65" s="192"/>
      <c r="CG65" s="192"/>
      <c r="CH65" s="192"/>
      <c r="CI65" s="192"/>
      <c r="CJ65" s="192"/>
      <c r="CK65" s="192"/>
      <c r="CL65" s="192"/>
      <c r="CM65" s="192"/>
      <c r="CN65" s="192"/>
      <c r="CO65" s="192"/>
      <c r="CP65" s="192"/>
      <c r="CQ65" s="192"/>
      <c r="CR65" s="192"/>
      <c r="CS65" s="192"/>
      <c r="CT65" s="192"/>
      <c r="CU65" s="192"/>
      <c r="CV65" s="192"/>
      <c r="CW65" s="192"/>
      <c r="CX65" s="192"/>
      <c r="CY65" s="192"/>
      <c r="CZ65" s="192"/>
      <c r="DA65" s="192"/>
      <c r="DB65" s="192"/>
      <c r="DC65" s="192"/>
      <c r="DD65" s="192"/>
      <c r="DE65" s="192"/>
      <c r="DF65" s="192"/>
      <c r="DG65" s="192"/>
      <c r="DH65" s="192"/>
      <c r="DI65" s="192"/>
      <c r="DJ65" s="192"/>
      <c r="DK65" s="192"/>
      <c r="DL65" s="192"/>
      <c r="DM65" s="192"/>
      <c r="DN65" s="192"/>
      <c r="DO65" s="192"/>
      <c r="DP65" s="192"/>
      <c r="DQ65" s="192"/>
      <c r="DR65" s="192"/>
      <c r="DS65" s="192"/>
      <c r="DT65" s="192"/>
      <c r="DU65" s="192"/>
      <c r="DV65" s="192"/>
      <c r="DW65" s="192"/>
      <c r="DX65" s="192"/>
      <c r="DY65" s="192"/>
      <c r="DZ65" s="192"/>
      <c r="EA65" s="192"/>
      <c r="EB65" s="192"/>
      <c r="EC65" s="192"/>
      <c r="ED65" s="192"/>
      <c r="EE65" s="192"/>
      <c r="EF65" s="192"/>
      <c r="EG65" s="192"/>
      <c r="EH65" s="192"/>
      <c r="EI65" s="192"/>
      <c r="EJ65" s="192"/>
      <c r="EK65" s="192"/>
      <c r="EL65" s="192"/>
      <c r="EM65" s="192"/>
      <c r="EN65" s="192"/>
      <c r="EO65" s="192"/>
      <c r="EP65" s="192"/>
      <c r="EQ65" s="192"/>
      <c r="ER65" s="192"/>
      <c r="ES65" s="192"/>
      <c r="ET65" s="192"/>
      <c r="EU65" s="192"/>
      <c r="EV65" s="192"/>
      <c r="EW65" s="192"/>
      <c r="EX65" s="192"/>
      <c r="EY65" s="192"/>
      <c r="EZ65" s="192"/>
      <c r="FA65" s="192"/>
      <c r="FB65" s="192"/>
      <c r="FC65" s="192"/>
      <c r="FD65" s="192"/>
      <c r="FE65" s="192"/>
      <c r="FF65" s="192"/>
      <c r="FG65" s="192"/>
      <c r="FH65" s="192"/>
      <c r="FI65" s="192"/>
      <c r="FJ65" s="192"/>
      <c r="FK65" s="192"/>
      <c r="FL65" s="192"/>
      <c r="FM65" s="192"/>
      <c r="FN65" s="192"/>
      <c r="FO65" s="192"/>
      <c r="FP65" s="192"/>
      <c r="FQ65" s="192"/>
      <c r="FR65" s="192"/>
      <c r="FS65" s="192"/>
      <c r="FT65" s="192"/>
      <c r="FU65" s="192"/>
      <c r="FV65" s="192"/>
      <c r="FW65" s="192"/>
      <c r="FX65" s="192"/>
      <c r="FY65" s="192"/>
      <c r="FZ65" s="192"/>
      <c r="GA65" s="192"/>
      <c r="GB65" s="192"/>
      <c r="GC65" s="192"/>
      <c r="GD65" s="192"/>
      <c r="GE65" s="192"/>
      <c r="GF65" s="192"/>
      <c r="GG65" s="192"/>
      <c r="GH65" s="192"/>
      <c r="GI65" s="192"/>
      <c r="GJ65" s="192"/>
      <c r="GK65" s="192"/>
      <c r="GL65" s="192"/>
      <c r="GM65" s="192"/>
      <c r="GN65" s="192"/>
      <c r="GO65" s="192"/>
      <c r="GP65" s="192"/>
      <c r="GQ65" s="192"/>
      <c r="GR65" s="192"/>
      <c r="GS65" s="192"/>
      <c r="GT65" s="192"/>
      <c r="GU65" s="192"/>
      <c r="GV65" s="192"/>
      <c r="GW65" s="192"/>
      <c r="GX65" s="192"/>
      <c r="GY65" s="192"/>
      <c r="GZ65" s="192"/>
      <c r="HA65" s="192"/>
      <c r="HB65" s="192"/>
      <c r="HC65" s="192"/>
      <c r="HD65" s="192"/>
      <c r="HE65" s="192"/>
      <c r="HF65" s="192"/>
      <c r="HG65" s="192"/>
      <c r="HH65" s="192"/>
      <c r="HI65" s="192"/>
      <c r="HJ65" s="192"/>
      <c r="HK65" s="192"/>
      <c r="HL65" s="192"/>
      <c r="HM65" s="192"/>
      <c r="HN65" s="192"/>
      <c r="HO65" s="192"/>
      <c r="HP65" s="192"/>
      <c r="HQ65" s="192"/>
      <c r="HR65" s="192"/>
      <c r="HS65" s="192"/>
      <c r="HT65" s="192"/>
      <c r="HU65" s="192"/>
      <c r="HV65" s="192"/>
      <c r="HW65" s="192"/>
      <c r="HX65" s="192"/>
      <c r="HY65" s="192"/>
      <c r="HZ65" s="192"/>
      <c r="IA65" s="192"/>
      <c r="IB65" s="192"/>
      <c r="IC65" s="192"/>
      <c r="ID65" s="192"/>
      <c r="IE65" s="192"/>
      <c r="IF65" s="192"/>
      <c r="IG65" s="192"/>
      <c r="IH65" s="192"/>
      <c r="II65" s="192"/>
      <c r="IJ65" s="192"/>
      <c r="IK65" s="192"/>
      <c r="IL65" s="192"/>
      <c r="IM65" s="192"/>
      <c r="IN65" s="192"/>
      <c r="IO65" s="192"/>
      <c r="IP65" s="192"/>
      <c r="IQ65" s="192"/>
      <c r="IR65" s="192"/>
      <c r="IS65" s="192"/>
      <c r="IT65" s="192"/>
      <c r="IU65" s="192"/>
      <c r="IV65" s="192"/>
    </row>
    <row r="66" spans="1:256" x14ac:dyDescent="0.25">
      <c r="A66" s="215" t="s">
        <v>45</v>
      </c>
      <c r="B66" s="212">
        <v>20</v>
      </c>
      <c r="C66" s="231">
        <v>1.3</v>
      </c>
      <c r="D66" s="231">
        <v>0.2</v>
      </c>
      <c r="E66" s="231">
        <v>8.6</v>
      </c>
      <c r="F66" s="231">
        <v>43</v>
      </c>
      <c r="G66" s="232">
        <v>11</v>
      </c>
      <c r="H66" s="217" t="s">
        <v>47</v>
      </c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  <c r="AY66" s="192"/>
      <c r="AZ66" s="192"/>
      <c r="BA66" s="192"/>
      <c r="BB66" s="192"/>
      <c r="BC66" s="192"/>
      <c r="BD66" s="192"/>
      <c r="BE66" s="192"/>
      <c r="BF66" s="192"/>
      <c r="BG66" s="192"/>
      <c r="BH66" s="192"/>
      <c r="BI66" s="192"/>
      <c r="BJ66" s="192"/>
      <c r="BK66" s="192"/>
      <c r="BL66" s="192"/>
      <c r="BM66" s="192"/>
      <c r="BN66" s="192"/>
      <c r="BO66" s="192"/>
      <c r="BP66" s="192"/>
      <c r="BQ66" s="192"/>
      <c r="BR66" s="192"/>
      <c r="BS66" s="192"/>
      <c r="BT66" s="192"/>
      <c r="BU66" s="192"/>
      <c r="BV66" s="192"/>
      <c r="BW66" s="192"/>
      <c r="BX66" s="192"/>
      <c r="BY66" s="192"/>
      <c r="BZ66" s="192"/>
      <c r="CA66" s="192"/>
      <c r="CB66" s="192"/>
      <c r="CC66" s="192"/>
      <c r="CD66" s="192"/>
      <c r="CE66" s="192"/>
      <c r="CF66" s="192"/>
      <c r="CG66" s="192"/>
      <c r="CH66" s="192"/>
      <c r="CI66" s="192"/>
      <c r="CJ66" s="192"/>
      <c r="CK66" s="192"/>
      <c r="CL66" s="192"/>
      <c r="CM66" s="192"/>
      <c r="CN66" s="192"/>
      <c r="CO66" s="192"/>
      <c r="CP66" s="192"/>
      <c r="CQ66" s="192"/>
      <c r="CR66" s="192"/>
      <c r="CS66" s="192"/>
      <c r="CT66" s="192"/>
      <c r="CU66" s="192"/>
      <c r="CV66" s="192"/>
      <c r="CW66" s="192"/>
      <c r="CX66" s="192"/>
      <c r="CY66" s="192"/>
      <c r="CZ66" s="192"/>
      <c r="DA66" s="192"/>
      <c r="DB66" s="192"/>
      <c r="DC66" s="192"/>
      <c r="DD66" s="192"/>
      <c r="DE66" s="192"/>
      <c r="DF66" s="192"/>
      <c r="DG66" s="192"/>
      <c r="DH66" s="192"/>
      <c r="DI66" s="192"/>
      <c r="DJ66" s="192"/>
      <c r="DK66" s="192"/>
      <c r="DL66" s="192"/>
      <c r="DM66" s="192"/>
      <c r="DN66" s="192"/>
      <c r="DO66" s="192"/>
      <c r="DP66" s="192"/>
      <c r="DQ66" s="192"/>
      <c r="DR66" s="192"/>
      <c r="DS66" s="192"/>
      <c r="DT66" s="192"/>
      <c r="DU66" s="192"/>
      <c r="DV66" s="192"/>
      <c r="DW66" s="192"/>
      <c r="DX66" s="192"/>
      <c r="DY66" s="192"/>
      <c r="DZ66" s="192"/>
      <c r="EA66" s="192"/>
      <c r="EB66" s="192"/>
      <c r="EC66" s="192"/>
      <c r="ED66" s="192"/>
      <c r="EE66" s="192"/>
      <c r="EF66" s="192"/>
      <c r="EG66" s="192"/>
      <c r="EH66" s="192"/>
      <c r="EI66" s="192"/>
      <c r="EJ66" s="192"/>
      <c r="EK66" s="192"/>
      <c r="EL66" s="192"/>
      <c r="EM66" s="192"/>
      <c r="EN66" s="192"/>
      <c r="EO66" s="192"/>
      <c r="EP66" s="192"/>
      <c r="EQ66" s="192"/>
      <c r="ER66" s="192"/>
      <c r="ES66" s="192"/>
      <c r="ET66" s="192"/>
      <c r="EU66" s="192"/>
      <c r="EV66" s="192"/>
      <c r="EW66" s="192"/>
      <c r="EX66" s="192"/>
      <c r="EY66" s="192"/>
      <c r="EZ66" s="192"/>
      <c r="FA66" s="192"/>
      <c r="FB66" s="192"/>
      <c r="FC66" s="192"/>
      <c r="FD66" s="192"/>
      <c r="FE66" s="192"/>
      <c r="FF66" s="192"/>
      <c r="FG66" s="192"/>
      <c r="FH66" s="192"/>
      <c r="FI66" s="192"/>
      <c r="FJ66" s="192"/>
      <c r="FK66" s="192"/>
      <c r="FL66" s="192"/>
      <c r="FM66" s="192"/>
      <c r="FN66" s="192"/>
      <c r="FO66" s="192"/>
      <c r="FP66" s="192"/>
      <c r="FQ66" s="192"/>
      <c r="FR66" s="192"/>
      <c r="FS66" s="192"/>
      <c r="FT66" s="192"/>
      <c r="FU66" s="192"/>
      <c r="FV66" s="192"/>
      <c r="FW66" s="192"/>
      <c r="FX66" s="192"/>
      <c r="FY66" s="192"/>
      <c r="FZ66" s="192"/>
      <c r="GA66" s="192"/>
      <c r="GB66" s="192"/>
      <c r="GC66" s="192"/>
      <c r="GD66" s="192"/>
      <c r="GE66" s="192"/>
      <c r="GF66" s="192"/>
      <c r="GG66" s="192"/>
      <c r="GH66" s="192"/>
      <c r="GI66" s="192"/>
      <c r="GJ66" s="192"/>
      <c r="GK66" s="192"/>
      <c r="GL66" s="192"/>
      <c r="GM66" s="192"/>
      <c r="GN66" s="192"/>
      <c r="GO66" s="192"/>
      <c r="GP66" s="192"/>
      <c r="GQ66" s="192"/>
      <c r="GR66" s="192"/>
      <c r="GS66" s="192"/>
      <c r="GT66" s="192"/>
      <c r="GU66" s="192"/>
      <c r="GV66" s="192"/>
      <c r="GW66" s="192"/>
      <c r="GX66" s="192"/>
      <c r="GY66" s="192"/>
      <c r="GZ66" s="192"/>
      <c r="HA66" s="192"/>
      <c r="HB66" s="192"/>
      <c r="HC66" s="192"/>
      <c r="HD66" s="192"/>
      <c r="HE66" s="192"/>
      <c r="HF66" s="192"/>
      <c r="HG66" s="192"/>
      <c r="HH66" s="192"/>
      <c r="HI66" s="192"/>
      <c r="HJ66" s="192"/>
      <c r="HK66" s="192"/>
      <c r="HL66" s="192"/>
      <c r="HM66" s="192"/>
      <c r="HN66" s="192"/>
      <c r="HO66" s="192"/>
      <c r="HP66" s="192"/>
      <c r="HQ66" s="192"/>
      <c r="HR66" s="192"/>
      <c r="HS66" s="192"/>
      <c r="HT66" s="192"/>
      <c r="HU66" s="192"/>
      <c r="HV66" s="192"/>
      <c r="HW66" s="192"/>
      <c r="HX66" s="192"/>
      <c r="HY66" s="192"/>
      <c r="HZ66" s="192"/>
      <c r="IA66" s="192"/>
      <c r="IB66" s="192"/>
      <c r="IC66" s="192"/>
      <c r="ID66" s="192"/>
      <c r="IE66" s="192"/>
      <c r="IF66" s="192"/>
      <c r="IG66" s="192"/>
      <c r="IH66" s="192"/>
      <c r="II66" s="192"/>
      <c r="IJ66" s="192"/>
      <c r="IK66" s="192"/>
      <c r="IL66" s="192"/>
      <c r="IM66" s="192"/>
      <c r="IN66" s="192"/>
      <c r="IO66" s="192"/>
      <c r="IP66" s="192"/>
      <c r="IQ66" s="192"/>
      <c r="IR66" s="192"/>
      <c r="IS66" s="192"/>
      <c r="IT66" s="192"/>
      <c r="IU66" s="192"/>
      <c r="IV66" s="192"/>
    </row>
    <row r="67" spans="1:256" x14ac:dyDescent="0.3">
      <c r="A67" s="218" t="s">
        <v>25</v>
      </c>
      <c r="B67" s="188">
        <f>SUM(B61:B66)</f>
        <v>582</v>
      </c>
      <c r="C67" s="219">
        <f>SUM(C61:C66)</f>
        <v>25.479999999999997</v>
      </c>
      <c r="D67" s="219">
        <f>SUM(D61:D66)</f>
        <v>25.159999999999997</v>
      </c>
      <c r="E67" s="219">
        <f>SUM(E61:E66)</f>
        <v>116.21</v>
      </c>
      <c r="F67" s="219">
        <f>SUM(F61:F66)</f>
        <v>763.43900000000008</v>
      </c>
      <c r="G67" s="220"/>
      <c r="H67" s="245"/>
      <c r="I67" s="246"/>
      <c r="J67" s="246"/>
      <c r="K67" s="246"/>
      <c r="L67" s="246"/>
      <c r="M67" s="246"/>
      <c r="N67" s="246"/>
      <c r="O67" s="246"/>
      <c r="P67" s="246"/>
      <c r="Q67" s="246"/>
      <c r="R67" s="246"/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246"/>
      <c r="AJ67" s="246"/>
      <c r="AK67" s="246"/>
      <c r="AL67" s="246"/>
      <c r="AM67" s="246"/>
      <c r="AN67" s="246"/>
      <c r="AO67" s="246"/>
      <c r="AP67" s="246"/>
      <c r="AQ67" s="246"/>
      <c r="AR67" s="246"/>
      <c r="AS67" s="246"/>
      <c r="AT67" s="246"/>
      <c r="AU67" s="246"/>
      <c r="AV67" s="246"/>
      <c r="AW67" s="246"/>
      <c r="AX67" s="246"/>
      <c r="AY67" s="246"/>
      <c r="AZ67" s="246"/>
      <c r="BA67" s="246"/>
      <c r="BB67" s="246"/>
      <c r="BC67" s="246"/>
      <c r="BD67" s="246"/>
      <c r="BE67" s="246"/>
      <c r="BF67" s="246"/>
      <c r="BG67" s="246"/>
      <c r="BH67" s="246"/>
      <c r="BI67" s="246"/>
      <c r="BJ67" s="246"/>
      <c r="BK67" s="246"/>
      <c r="BL67" s="246"/>
      <c r="BM67" s="246"/>
      <c r="BN67" s="246"/>
      <c r="BO67" s="246"/>
      <c r="BP67" s="246"/>
      <c r="BQ67" s="246"/>
      <c r="BR67" s="246"/>
      <c r="BS67" s="246"/>
      <c r="BT67" s="246"/>
      <c r="BU67" s="246"/>
      <c r="BV67" s="246"/>
      <c r="BW67" s="246"/>
      <c r="BX67" s="246"/>
      <c r="BY67" s="246"/>
      <c r="BZ67" s="246"/>
      <c r="CA67" s="246"/>
      <c r="CB67" s="246"/>
      <c r="CC67" s="246"/>
      <c r="CD67" s="246"/>
      <c r="CE67" s="246"/>
      <c r="CF67" s="246"/>
      <c r="CG67" s="246"/>
      <c r="CH67" s="246"/>
      <c r="CI67" s="246"/>
      <c r="CJ67" s="246"/>
      <c r="CK67" s="246"/>
      <c r="CL67" s="246"/>
      <c r="CM67" s="246"/>
      <c r="CN67" s="246"/>
      <c r="CO67" s="246"/>
      <c r="CP67" s="246"/>
      <c r="CQ67" s="246"/>
      <c r="CR67" s="246"/>
      <c r="CS67" s="246"/>
      <c r="CT67" s="246"/>
      <c r="CU67" s="246"/>
      <c r="CV67" s="246"/>
      <c r="CW67" s="246"/>
      <c r="CX67" s="246"/>
      <c r="CY67" s="246"/>
      <c r="CZ67" s="246"/>
      <c r="DA67" s="246"/>
      <c r="DB67" s="246"/>
      <c r="DC67" s="246"/>
      <c r="DD67" s="246"/>
      <c r="DE67" s="246"/>
      <c r="DF67" s="246"/>
      <c r="DG67" s="246"/>
      <c r="DH67" s="246"/>
      <c r="DI67" s="246"/>
      <c r="DJ67" s="246"/>
      <c r="DK67" s="246"/>
      <c r="DL67" s="246"/>
      <c r="DM67" s="246"/>
      <c r="DN67" s="246"/>
      <c r="DO67" s="246"/>
      <c r="DP67" s="246"/>
      <c r="DQ67" s="246"/>
      <c r="DR67" s="246"/>
      <c r="DS67" s="246"/>
      <c r="DT67" s="246"/>
      <c r="DU67" s="246"/>
      <c r="DV67" s="246"/>
      <c r="DW67" s="246"/>
      <c r="DX67" s="246"/>
      <c r="DY67" s="246"/>
      <c r="DZ67" s="246"/>
      <c r="EA67" s="246"/>
      <c r="EB67" s="246"/>
      <c r="EC67" s="246"/>
      <c r="ED67" s="246"/>
      <c r="EE67" s="246"/>
      <c r="EF67" s="246"/>
      <c r="EG67" s="246"/>
      <c r="EH67" s="246"/>
      <c r="EI67" s="246"/>
      <c r="EJ67" s="246"/>
      <c r="EK67" s="246"/>
      <c r="EL67" s="246"/>
      <c r="EM67" s="246"/>
      <c r="EN67" s="246"/>
      <c r="EO67" s="246"/>
      <c r="EP67" s="246"/>
      <c r="EQ67" s="246"/>
      <c r="ER67" s="246"/>
      <c r="ES67" s="246"/>
      <c r="ET67" s="246"/>
      <c r="EU67" s="246"/>
      <c r="EV67" s="246"/>
      <c r="EW67" s="246"/>
      <c r="EX67" s="246"/>
      <c r="EY67" s="246"/>
      <c r="EZ67" s="246"/>
      <c r="FA67" s="246"/>
      <c r="FB67" s="246"/>
      <c r="FC67" s="246"/>
      <c r="FD67" s="246"/>
      <c r="FE67" s="246"/>
      <c r="FF67" s="246"/>
      <c r="FG67" s="246"/>
      <c r="FH67" s="246"/>
      <c r="FI67" s="246"/>
      <c r="FJ67" s="246"/>
      <c r="FK67" s="246"/>
      <c r="FL67" s="246"/>
      <c r="FM67" s="246"/>
      <c r="FN67" s="246"/>
      <c r="FO67" s="246"/>
      <c r="FP67" s="246"/>
      <c r="FQ67" s="246"/>
      <c r="FR67" s="246"/>
      <c r="FS67" s="246"/>
      <c r="FT67" s="246"/>
      <c r="FU67" s="246"/>
      <c r="FV67" s="246"/>
      <c r="FW67" s="246"/>
      <c r="FX67" s="246"/>
      <c r="FY67" s="246"/>
      <c r="FZ67" s="246"/>
      <c r="GA67" s="246"/>
      <c r="GB67" s="246"/>
      <c r="GC67" s="246"/>
      <c r="GD67" s="246"/>
      <c r="GE67" s="246"/>
      <c r="GF67" s="246"/>
      <c r="GG67" s="246"/>
      <c r="GH67" s="246"/>
      <c r="GI67" s="246"/>
      <c r="GJ67" s="246"/>
      <c r="GK67" s="246"/>
      <c r="GL67" s="246"/>
      <c r="GM67" s="246"/>
      <c r="GN67" s="246"/>
      <c r="GO67" s="246"/>
      <c r="GP67" s="246"/>
      <c r="GQ67" s="246"/>
      <c r="GR67" s="246"/>
      <c r="GS67" s="246"/>
      <c r="GT67" s="246"/>
      <c r="GU67" s="246"/>
      <c r="GV67" s="246"/>
      <c r="GW67" s="246"/>
      <c r="GX67" s="246"/>
      <c r="GY67" s="246"/>
      <c r="GZ67" s="246"/>
      <c r="HA67" s="246"/>
      <c r="HB67" s="246"/>
      <c r="HC67" s="246"/>
      <c r="HD67" s="246"/>
      <c r="HE67" s="246"/>
      <c r="HF67" s="246"/>
      <c r="HG67" s="246"/>
      <c r="HH67" s="246"/>
      <c r="HI67" s="246"/>
      <c r="HJ67" s="246"/>
      <c r="HK67" s="246"/>
      <c r="HL67" s="246"/>
      <c r="HM67" s="246"/>
      <c r="HN67" s="246"/>
      <c r="HO67" s="246"/>
      <c r="HP67" s="246"/>
      <c r="HQ67" s="246"/>
      <c r="HR67" s="246"/>
      <c r="HS67" s="246"/>
      <c r="HT67" s="246"/>
      <c r="HU67" s="246"/>
      <c r="HV67" s="246"/>
      <c r="HW67" s="246"/>
      <c r="HX67" s="246"/>
      <c r="HY67" s="246"/>
      <c r="HZ67" s="246"/>
      <c r="IA67" s="246"/>
      <c r="IB67" s="246"/>
      <c r="IC67" s="246"/>
      <c r="ID67" s="246"/>
      <c r="IE67" s="246"/>
      <c r="IF67" s="246"/>
      <c r="IG67" s="246"/>
      <c r="IH67" s="246"/>
      <c r="II67" s="246"/>
      <c r="IJ67" s="246"/>
      <c r="IK67" s="246"/>
      <c r="IL67" s="246"/>
      <c r="IM67" s="246"/>
      <c r="IN67" s="246"/>
      <c r="IO67" s="246"/>
      <c r="IP67" s="246"/>
      <c r="IQ67" s="246"/>
      <c r="IR67" s="246"/>
      <c r="IS67" s="246"/>
      <c r="IT67" s="246"/>
      <c r="IU67" s="246"/>
      <c r="IV67" s="246"/>
    </row>
    <row r="68" spans="1:256" x14ac:dyDescent="0.3">
      <c r="A68" s="185" t="s">
        <v>50</v>
      </c>
      <c r="B68" s="186"/>
      <c r="C68" s="186"/>
      <c r="D68" s="186"/>
      <c r="E68" s="186"/>
      <c r="F68" s="186"/>
      <c r="G68" s="186"/>
      <c r="H68" s="187"/>
    </row>
    <row r="69" spans="1:256" ht="11.25" customHeight="1" x14ac:dyDescent="0.25">
      <c r="A69" s="188" t="s">
        <v>247</v>
      </c>
      <c r="B69" s="188" t="s">
        <v>6</v>
      </c>
      <c r="C69" s="189" t="s">
        <v>248</v>
      </c>
      <c r="D69" s="189" t="s">
        <v>249</v>
      </c>
      <c r="E69" s="189" t="s">
        <v>250</v>
      </c>
      <c r="F69" s="190" t="s">
        <v>10</v>
      </c>
      <c r="G69" s="191" t="s">
        <v>4</v>
      </c>
      <c r="H69" s="189" t="s">
        <v>251</v>
      </c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  <c r="AH69" s="192"/>
      <c r="AI69" s="192"/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192"/>
      <c r="AU69" s="192"/>
      <c r="AV69" s="192"/>
      <c r="AW69" s="192"/>
      <c r="AX69" s="192"/>
      <c r="AY69" s="192"/>
      <c r="AZ69" s="192"/>
      <c r="BA69" s="192"/>
      <c r="BB69" s="192"/>
      <c r="BC69" s="192"/>
      <c r="BD69" s="192"/>
      <c r="BE69" s="192"/>
      <c r="BF69" s="192"/>
      <c r="BG69" s="192"/>
      <c r="BH69" s="192"/>
      <c r="BI69" s="192"/>
      <c r="BJ69" s="192"/>
      <c r="BK69" s="192"/>
      <c r="BL69" s="192"/>
      <c r="BM69" s="192"/>
      <c r="BN69" s="192"/>
      <c r="BO69" s="192"/>
      <c r="BP69" s="192"/>
      <c r="BQ69" s="192"/>
      <c r="BR69" s="192"/>
      <c r="BS69" s="192"/>
      <c r="BT69" s="192"/>
      <c r="BU69" s="192"/>
      <c r="BV69" s="192"/>
      <c r="BW69" s="192"/>
      <c r="BX69" s="192"/>
      <c r="BY69" s="192"/>
      <c r="BZ69" s="192"/>
      <c r="CA69" s="192"/>
      <c r="CB69" s="192"/>
      <c r="CC69" s="192"/>
      <c r="CD69" s="192"/>
      <c r="CE69" s="192"/>
      <c r="CF69" s="192"/>
      <c r="CG69" s="192"/>
      <c r="CH69" s="192"/>
      <c r="CI69" s="192"/>
      <c r="CJ69" s="192"/>
      <c r="CK69" s="192"/>
      <c r="CL69" s="192"/>
      <c r="CM69" s="192"/>
      <c r="CN69" s="192"/>
      <c r="CO69" s="192"/>
      <c r="CP69" s="192"/>
      <c r="CQ69" s="192"/>
      <c r="CR69" s="192"/>
      <c r="CS69" s="192"/>
      <c r="CT69" s="192"/>
      <c r="CU69" s="192"/>
      <c r="CV69" s="192"/>
      <c r="CW69" s="192"/>
      <c r="CX69" s="192"/>
      <c r="CY69" s="192"/>
      <c r="CZ69" s="192"/>
      <c r="DA69" s="192"/>
      <c r="DB69" s="192"/>
      <c r="DC69" s="192"/>
      <c r="DD69" s="192"/>
      <c r="DE69" s="192"/>
      <c r="DF69" s="192"/>
      <c r="DG69" s="192"/>
      <c r="DH69" s="192"/>
      <c r="DI69" s="192"/>
      <c r="DJ69" s="192"/>
      <c r="DK69" s="192"/>
      <c r="DL69" s="192"/>
      <c r="DM69" s="192"/>
      <c r="DN69" s="192"/>
      <c r="DO69" s="192"/>
      <c r="DP69" s="192"/>
      <c r="DQ69" s="192"/>
      <c r="DR69" s="192"/>
      <c r="DS69" s="192"/>
      <c r="DT69" s="192"/>
      <c r="DU69" s="192"/>
      <c r="DV69" s="192"/>
      <c r="DW69" s="192"/>
      <c r="DX69" s="192"/>
      <c r="DY69" s="192"/>
      <c r="DZ69" s="192"/>
      <c r="EA69" s="192"/>
      <c r="EB69" s="192"/>
      <c r="EC69" s="192"/>
      <c r="ED69" s="192"/>
      <c r="EE69" s="192"/>
      <c r="EF69" s="192"/>
      <c r="EG69" s="192"/>
      <c r="EH69" s="192"/>
      <c r="EI69" s="192"/>
      <c r="EJ69" s="192"/>
      <c r="EK69" s="192"/>
      <c r="EL69" s="192"/>
      <c r="EM69" s="192"/>
      <c r="EN69" s="192"/>
      <c r="EO69" s="192"/>
      <c r="EP69" s="192"/>
      <c r="EQ69" s="192"/>
      <c r="ER69" s="192"/>
      <c r="ES69" s="192"/>
      <c r="ET69" s="192"/>
      <c r="EU69" s="192"/>
      <c r="EV69" s="192"/>
      <c r="EW69" s="192"/>
      <c r="EX69" s="192"/>
      <c r="EY69" s="192"/>
      <c r="EZ69" s="192"/>
      <c r="FA69" s="192"/>
      <c r="FB69" s="192"/>
      <c r="FC69" s="192"/>
      <c r="FD69" s="192"/>
      <c r="FE69" s="192"/>
      <c r="FF69" s="192"/>
      <c r="FG69" s="192"/>
      <c r="FH69" s="192"/>
      <c r="FI69" s="192"/>
      <c r="FJ69" s="192"/>
      <c r="FK69" s="192"/>
      <c r="FL69" s="192"/>
      <c r="FM69" s="192"/>
      <c r="FN69" s="192"/>
      <c r="FO69" s="192"/>
      <c r="FP69" s="192"/>
      <c r="FQ69" s="192"/>
      <c r="FR69" s="192"/>
      <c r="FS69" s="192"/>
      <c r="FT69" s="192"/>
      <c r="FU69" s="192"/>
      <c r="FV69" s="192"/>
      <c r="FW69" s="192"/>
      <c r="FX69" s="192"/>
      <c r="FY69" s="192"/>
      <c r="FZ69" s="192"/>
      <c r="GA69" s="192"/>
      <c r="GB69" s="192"/>
      <c r="GC69" s="192"/>
      <c r="GD69" s="192"/>
      <c r="GE69" s="192"/>
      <c r="GF69" s="192"/>
      <c r="GG69" s="192"/>
      <c r="GH69" s="192"/>
      <c r="GI69" s="192"/>
      <c r="GJ69" s="192"/>
      <c r="GK69" s="192"/>
      <c r="GL69" s="192"/>
      <c r="GM69" s="192"/>
      <c r="GN69" s="192"/>
      <c r="GO69" s="192"/>
      <c r="GP69" s="192"/>
      <c r="GQ69" s="192"/>
      <c r="GR69" s="192"/>
      <c r="GS69" s="192"/>
      <c r="GT69" s="192"/>
      <c r="GU69" s="192"/>
      <c r="GV69" s="192"/>
      <c r="GW69" s="192"/>
      <c r="GX69" s="192"/>
      <c r="GY69" s="192"/>
      <c r="GZ69" s="192"/>
      <c r="HA69" s="192"/>
      <c r="HB69" s="192"/>
      <c r="HC69" s="192"/>
      <c r="HD69" s="192"/>
      <c r="HE69" s="192"/>
      <c r="HF69" s="192"/>
      <c r="HG69" s="192"/>
      <c r="HH69" s="192"/>
      <c r="HI69" s="192"/>
      <c r="HJ69" s="192"/>
      <c r="HK69" s="192"/>
      <c r="HL69" s="192"/>
      <c r="HM69" s="192"/>
      <c r="HN69" s="192"/>
      <c r="HO69" s="192"/>
      <c r="HP69" s="192"/>
      <c r="HQ69" s="192"/>
      <c r="HR69" s="192"/>
      <c r="HS69" s="192"/>
      <c r="HT69" s="192"/>
      <c r="HU69" s="192"/>
      <c r="HV69" s="192"/>
      <c r="HW69" s="192"/>
      <c r="HX69" s="192"/>
      <c r="HY69" s="192"/>
      <c r="HZ69" s="192"/>
      <c r="IA69" s="192"/>
      <c r="IB69" s="192"/>
      <c r="IC69" s="192"/>
      <c r="ID69" s="192"/>
      <c r="IE69" s="192"/>
      <c r="IF69" s="192"/>
      <c r="IG69" s="192"/>
      <c r="IH69" s="192"/>
      <c r="II69" s="192"/>
      <c r="IJ69" s="192"/>
      <c r="IK69" s="192"/>
      <c r="IL69" s="192"/>
      <c r="IM69" s="192"/>
      <c r="IN69" s="192"/>
      <c r="IO69" s="192"/>
      <c r="IP69" s="192"/>
      <c r="IQ69" s="192"/>
      <c r="IR69" s="192"/>
      <c r="IS69" s="192"/>
      <c r="IT69" s="192"/>
      <c r="IU69" s="192"/>
      <c r="IV69" s="192"/>
    </row>
    <row r="70" spans="1:256" x14ac:dyDescent="0.3">
      <c r="A70" s="193" t="s">
        <v>252</v>
      </c>
      <c r="B70" s="194"/>
      <c r="C70" s="195"/>
      <c r="D70" s="195"/>
      <c r="E70" s="195"/>
      <c r="F70" s="195"/>
      <c r="G70" s="194"/>
      <c r="H70" s="196"/>
    </row>
    <row r="71" spans="1:256" x14ac:dyDescent="0.25">
      <c r="A71" s="236" t="s">
        <v>265</v>
      </c>
      <c r="B71" s="223">
        <v>100</v>
      </c>
      <c r="C71" s="237">
        <v>0.94</v>
      </c>
      <c r="D71" s="237">
        <v>10.14</v>
      </c>
      <c r="E71" s="237">
        <v>2.38</v>
      </c>
      <c r="F71" s="237">
        <v>104.9</v>
      </c>
      <c r="G71" s="200" t="s">
        <v>266</v>
      </c>
      <c r="H71" s="225" t="s">
        <v>267</v>
      </c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  <c r="AH71" s="192"/>
      <c r="AI71" s="192"/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92"/>
      <c r="AV71" s="192"/>
      <c r="AW71" s="192"/>
      <c r="AX71" s="192"/>
      <c r="AY71" s="192"/>
      <c r="AZ71" s="192"/>
      <c r="BA71" s="192"/>
      <c r="BB71" s="192"/>
      <c r="BC71" s="192"/>
      <c r="BD71" s="192"/>
      <c r="BE71" s="192"/>
      <c r="BF71" s="192"/>
      <c r="BG71" s="192"/>
      <c r="BH71" s="192"/>
      <c r="BI71" s="192"/>
      <c r="BJ71" s="192"/>
      <c r="BK71" s="192"/>
      <c r="BL71" s="192"/>
      <c r="BM71" s="192"/>
      <c r="BN71" s="192"/>
      <c r="BO71" s="192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  <c r="EG71" s="192"/>
      <c r="EH71" s="192"/>
      <c r="EI71" s="192"/>
      <c r="EJ71" s="192"/>
      <c r="EK71" s="192"/>
      <c r="EL71" s="192"/>
      <c r="EM71" s="192"/>
      <c r="EN71" s="192"/>
      <c r="EO71" s="192"/>
      <c r="EP71" s="192"/>
      <c r="EQ71" s="192"/>
      <c r="ER71" s="192"/>
      <c r="ES71" s="192"/>
      <c r="ET71" s="192"/>
      <c r="EU71" s="192"/>
      <c r="EV71" s="192"/>
      <c r="EW71" s="192"/>
      <c r="EX71" s="192"/>
      <c r="EY71" s="192"/>
      <c r="EZ71" s="192"/>
      <c r="FA71" s="192"/>
      <c r="FB71" s="192"/>
      <c r="FC71" s="192"/>
      <c r="FD71" s="192"/>
      <c r="FE71" s="192"/>
      <c r="FF71" s="192"/>
      <c r="FG71" s="192"/>
      <c r="FH71" s="192"/>
      <c r="FI71" s="192"/>
      <c r="FJ71" s="192"/>
      <c r="FK71" s="192"/>
      <c r="FL71" s="192"/>
      <c r="FM71" s="192"/>
      <c r="FN71" s="192"/>
      <c r="FO71" s="192"/>
      <c r="FP71" s="192"/>
      <c r="FQ71" s="192"/>
      <c r="FR71" s="192"/>
      <c r="FS71" s="192"/>
      <c r="FT71" s="192"/>
      <c r="FU71" s="192"/>
      <c r="FV71" s="192"/>
      <c r="FW71" s="192"/>
      <c r="FX71" s="192"/>
      <c r="FY71" s="192"/>
      <c r="FZ71" s="192"/>
      <c r="GA71" s="192"/>
      <c r="GB71" s="192"/>
      <c r="GC71" s="192"/>
      <c r="GD71" s="192"/>
      <c r="GE71" s="192"/>
      <c r="GF71" s="192"/>
      <c r="GG71" s="192"/>
      <c r="GH71" s="192"/>
      <c r="GI71" s="192"/>
      <c r="GJ71" s="192"/>
      <c r="GK71" s="192"/>
      <c r="GL71" s="192"/>
      <c r="GM71" s="192"/>
      <c r="GN71" s="192"/>
      <c r="GO71" s="192"/>
      <c r="GP71" s="192"/>
      <c r="GQ71" s="192"/>
      <c r="GR71" s="192"/>
      <c r="GS71" s="192"/>
      <c r="GT71" s="192"/>
      <c r="GU71" s="192"/>
      <c r="GV71" s="192"/>
      <c r="GW71" s="192"/>
      <c r="GX71" s="192"/>
      <c r="GY71" s="192"/>
      <c r="GZ71" s="192"/>
      <c r="HA71" s="192"/>
      <c r="HB71" s="192"/>
      <c r="HC71" s="192"/>
      <c r="HD71" s="192"/>
      <c r="HE71" s="192"/>
      <c r="HF71" s="192"/>
      <c r="HG71" s="192"/>
      <c r="HH71" s="192"/>
      <c r="HI71" s="192"/>
      <c r="HJ71" s="192"/>
      <c r="HK71" s="192"/>
      <c r="HL71" s="192"/>
      <c r="HM71" s="192"/>
      <c r="HN71" s="192"/>
      <c r="HO71" s="192"/>
      <c r="HP71" s="192"/>
      <c r="HQ71" s="192"/>
      <c r="HR71" s="192"/>
      <c r="HS71" s="192"/>
      <c r="HT71" s="192"/>
      <c r="HU71" s="192"/>
      <c r="HV71" s="192"/>
      <c r="HW71" s="192"/>
      <c r="HX71" s="192"/>
      <c r="HY71" s="192"/>
      <c r="HZ71" s="192"/>
      <c r="IA71" s="192"/>
      <c r="IB71" s="192"/>
      <c r="IC71" s="192"/>
      <c r="ID71" s="192"/>
      <c r="IE71" s="192"/>
      <c r="IF71" s="192"/>
      <c r="IG71" s="192"/>
      <c r="IH71" s="192"/>
      <c r="II71" s="192"/>
      <c r="IJ71" s="192"/>
      <c r="IK71" s="192"/>
      <c r="IL71" s="192"/>
      <c r="IM71" s="192"/>
      <c r="IN71" s="192"/>
      <c r="IO71" s="192"/>
      <c r="IP71" s="192"/>
      <c r="IQ71" s="192"/>
      <c r="IR71" s="192"/>
      <c r="IS71" s="192"/>
      <c r="IT71" s="192"/>
      <c r="IU71" s="192"/>
      <c r="IV71" s="192"/>
    </row>
    <row r="72" spans="1:256" x14ac:dyDescent="0.3">
      <c r="A72" s="257" t="s">
        <v>287</v>
      </c>
      <c r="B72" s="198">
        <v>90</v>
      </c>
      <c r="C72" s="199">
        <v>9.6999999999999993</v>
      </c>
      <c r="D72" s="199">
        <v>14.2</v>
      </c>
      <c r="E72" s="199">
        <v>8.1999999999999993</v>
      </c>
      <c r="F72" s="199">
        <v>198.4</v>
      </c>
      <c r="G72" s="262" t="s">
        <v>288</v>
      </c>
      <c r="H72" s="253" t="s">
        <v>289</v>
      </c>
    </row>
    <row r="73" spans="1:256" ht="12" customHeight="1" x14ac:dyDescent="0.25">
      <c r="A73" s="208" t="s">
        <v>66</v>
      </c>
      <c r="B73" s="209">
        <v>150</v>
      </c>
      <c r="C73" s="209">
        <v>5.52</v>
      </c>
      <c r="D73" s="209">
        <v>4.51</v>
      </c>
      <c r="E73" s="209">
        <v>26.45</v>
      </c>
      <c r="F73" s="209">
        <v>168.45</v>
      </c>
      <c r="G73" s="210" t="s">
        <v>67</v>
      </c>
      <c r="H73" s="208" t="s">
        <v>68</v>
      </c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2"/>
      <c r="AG73" s="192"/>
      <c r="AH73" s="192"/>
      <c r="AI73" s="192"/>
      <c r="AJ73" s="192"/>
      <c r="AK73" s="192"/>
      <c r="AL73" s="192"/>
      <c r="AM73" s="192"/>
      <c r="AN73" s="192"/>
      <c r="AO73" s="192"/>
      <c r="AP73" s="192"/>
      <c r="AQ73" s="192"/>
      <c r="AR73" s="192"/>
      <c r="AS73" s="192"/>
      <c r="AT73" s="192"/>
      <c r="AU73" s="192"/>
      <c r="AV73" s="192"/>
      <c r="AW73" s="192"/>
      <c r="AX73" s="192"/>
      <c r="AY73" s="192"/>
      <c r="AZ73" s="192"/>
      <c r="BA73" s="192"/>
      <c r="BB73" s="192"/>
      <c r="BC73" s="192"/>
      <c r="BD73" s="192"/>
      <c r="BE73" s="192"/>
      <c r="BF73" s="192"/>
      <c r="BG73" s="192"/>
      <c r="BH73" s="192"/>
      <c r="BI73" s="192"/>
      <c r="BJ73" s="192"/>
      <c r="BK73" s="192"/>
      <c r="BL73" s="192"/>
      <c r="BM73" s="192"/>
      <c r="BN73" s="192"/>
      <c r="BO73" s="192"/>
      <c r="BP73" s="192"/>
      <c r="BQ73" s="192"/>
      <c r="BR73" s="192"/>
      <c r="BS73" s="192"/>
      <c r="BT73" s="192"/>
      <c r="BU73" s="192"/>
      <c r="BV73" s="192"/>
      <c r="BW73" s="192"/>
      <c r="BX73" s="192"/>
      <c r="BY73" s="192"/>
      <c r="BZ73" s="192"/>
      <c r="CA73" s="192"/>
      <c r="CB73" s="192"/>
      <c r="CC73" s="192"/>
      <c r="CD73" s="192"/>
      <c r="CE73" s="192"/>
      <c r="CF73" s="192"/>
      <c r="CG73" s="192"/>
      <c r="CH73" s="192"/>
      <c r="CI73" s="192"/>
      <c r="CJ73" s="192"/>
      <c r="CK73" s="192"/>
      <c r="CL73" s="192"/>
      <c r="CM73" s="192"/>
      <c r="CN73" s="192"/>
      <c r="CO73" s="192"/>
      <c r="CP73" s="192"/>
      <c r="CQ73" s="192"/>
      <c r="CR73" s="192"/>
      <c r="CS73" s="192"/>
      <c r="CT73" s="192"/>
      <c r="CU73" s="192"/>
      <c r="CV73" s="192"/>
      <c r="CW73" s="192"/>
      <c r="CX73" s="192"/>
      <c r="CY73" s="192"/>
      <c r="CZ73" s="192"/>
      <c r="DA73" s="192"/>
      <c r="DB73" s="192"/>
      <c r="DC73" s="192"/>
      <c r="DD73" s="192"/>
      <c r="DE73" s="192"/>
      <c r="DF73" s="192"/>
      <c r="DG73" s="192"/>
      <c r="DH73" s="192"/>
      <c r="DI73" s="192"/>
      <c r="DJ73" s="192"/>
      <c r="DK73" s="192"/>
      <c r="DL73" s="192"/>
      <c r="DM73" s="192"/>
      <c r="DN73" s="192"/>
      <c r="DO73" s="192"/>
      <c r="DP73" s="192"/>
      <c r="DQ73" s="192"/>
      <c r="DR73" s="192"/>
      <c r="DS73" s="192"/>
      <c r="DT73" s="192"/>
      <c r="DU73" s="192"/>
      <c r="DV73" s="192"/>
      <c r="DW73" s="192"/>
      <c r="DX73" s="192"/>
      <c r="DY73" s="192"/>
      <c r="DZ73" s="192"/>
      <c r="EA73" s="192"/>
      <c r="EB73" s="192"/>
      <c r="EC73" s="192"/>
      <c r="ED73" s="192"/>
      <c r="EE73" s="192"/>
      <c r="EF73" s="192"/>
      <c r="EG73" s="192"/>
      <c r="EH73" s="192"/>
      <c r="EI73" s="192"/>
      <c r="EJ73" s="192"/>
      <c r="EK73" s="192"/>
      <c r="EL73" s="192"/>
      <c r="EM73" s="192"/>
      <c r="EN73" s="192"/>
      <c r="EO73" s="192"/>
      <c r="EP73" s="192"/>
      <c r="EQ73" s="192"/>
      <c r="ER73" s="192"/>
      <c r="ES73" s="192"/>
      <c r="ET73" s="192"/>
      <c r="EU73" s="192"/>
      <c r="EV73" s="192"/>
      <c r="EW73" s="192"/>
      <c r="EX73" s="192"/>
      <c r="EY73" s="192"/>
      <c r="EZ73" s="192"/>
      <c r="FA73" s="192"/>
      <c r="FB73" s="192"/>
      <c r="FC73" s="192"/>
      <c r="FD73" s="192"/>
      <c r="FE73" s="192"/>
      <c r="FF73" s="192"/>
      <c r="FG73" s="192"/>
      <c r="FH73" s="192"/>
      <c r="FI73" s="192"/>
      <c r="FJ73" s="192"/>
      <c r="FK73" s="192"/>
      <c r="FL73" s="192"/>
      <c r="FM73" s="192"/>
      <c r="FN73" s="192"/>
      <c r="FO73" s="192"/>
      <c r="FP73" s="192"/>
      <c r="FQ73" s="192"/>
      <c r="FR73" s="192"/>
      <c r="FS73" s="192"/>
      <c r="FT73" s="192"/>
      <c r="FU73" s="192"/>
      <c r="FV73" s="192"/>
      <c r="FW73" s="192"/>
      <c r="FX73" s="192"/>
      <c r="FY73" s="192"/>
      <c r="FZ73" s="192"/>
      <c r="GA73" s="192"/>
      <c r="GB73" s="192"/>
      <c r="GC73" s="192"/>
      <c r="GD73" s="192"/>
      <c r="GE73" s="192"/>
      <c r="GF73" s="192"/>
      <c r="GG73" s="192"/>
      <c r="GH73" s="192"/>
      <c r="GI73" s="192"/>
      <c r="GJ73" s="192"/>
      <c r="GK73" s="192"/>
      <c r="GL73" s="192"/>
      <c r="GM73" s="192"/>
      <c r="GN73" s="192"/>
      <c r="GO73" s="192"/>
      <c r="GP73" s="192"/>
      <c r="GQ73" s="192"/>
      <c r="GR73" s="192"/>
      <c r="GS73" s="192"/>
      <c r="GT73" s="192"/>
      <c r="GU73" s="192"/>
      <c r="GV73" s="192"/>
      <c r="GW73" s="192"/>
      <c r="GX73" s="192"/>
      <c r="GY73" s="192"/>
      <c r="GZ73" s="192"/>
      <c r="HA73" s="192"/>
      <c r="HB73" s="192"/>
      <c r="HC73" s="192"/>
      <c r="HD73" s="192"/>
      <c r="HE73" s="192"/>
      <c r="HF73" s="192"/>
      <c r="HG73" s="192"/>
      <c r="HH73" s="192"/>
      <c r="HI73" s="192"/>
      <c r="HJ73" s="192"/>
      <c r="HK73" s="192"/>
      <c r="HL73" s="192"/>
      <c r="HM73" s="192"/>
      <c r="HN73" s="192"/>
      <c r="HO73" s="192"/>
      <c r="HP73" s="192"/>
      <c r="HQ73" s="192"/>
      <c r="HR73" s="192"/>
      <c r="HS73" s="192"/>
      <c r="HT73" s="192"/>
      <c r="HU73" s="192"/>
      <c r="HV73" s="192"/>
      <c r="HW73" s="192"/>
      <c r="HX73" s="192"/>
      <c r="HY73" s="192"/>
      <c r="HZ73" s="192"/>
      <c r="IA73" s="192"/>
      <c r="IB73" s="192"/>
      <c r="IC73" s="192"/>
      <c r="ID73" s="192"/>
      <c r="IE73" s="192"/>
      <c r="IF73" s="192"/>
      <c r="IG73" s="192"/>
      <c r="IH73" s="192"/>
      <c r="II73" s="192"/>
      <c r="IJ73" s="192"/>
      <c r="IK73" s="192"/>
      <c r="IL73" s="192"/>
      <c r="IM73" s="192"/>
      <c r="IN73" s="192"/>
      <c r="IO73" s="192"/>
      <c r="IP73" s="192"/>
      <c r="IQ73" s="192"/>
      <c r="IR73" s="192"/>
      <c r="IS73" s="192"/>
      <c r="IT73" s="192"/>
      <c r="IU73" s="192"/>
      <c r="IV73" s="192"/>
    </row>
    <row r="74" spans="1:256" x14ac:dyDescent="0.25">
      <c r="A74" s="217" t="s">
        <v>21</v>
      </c>
      <c r="B74" s="209">
        <v>215</v>
      </c>
      <c r="C74" s="209">
        <v>7.0000000000000007E-2</v>
      </c>
      <c r="D74" s="209">
        <v>0.02</v>
      </c>
      <c r="E74" s="209">
        <v>15</v>
      </c>
      <c r="F74" s="209">
        <v>60</v>
      </c>
      <c r="G74" s="213" t="s">
        <v>22</v>
      </c>
      <c r="H74" s="230" t="s">
        <v>23</v>
      </c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2"/>
      <c r="AG74" s="192"/>
      <c r="AH74" s="192"/>
      <c r="AI74" s="192"/>
      <c r="AJ74" s="192"/>
      <c r="AK74" s="192"/>
      <c r="AL74" s="192"/>
      <c r="AM74" s="192"/>
      <c r="AN74" s="192"/>
      <c r="AO74" s="192"/>
      <c r="AP74" s="192"/>
      <c r="AQ74" s="192"/>
      <c r="AR74" s="192"/>
      <c r="AS74" s="192"/>
      <c r="AT74" s="192"/>
      <c r="AU74" s="192"/>
      <c r="AV74" s="192"/>
      <c r="AW74" s="192"/>
      <c r="AX74" s="192"/>
      <c r="AY74" s="192"/>
      <c r="AZ74" s="192"/>
      <c r="BA74" s="192"/>
      <c r="BB74" s="192"/>
      <c r="BC74" s="192"/>
      <c r="BD74" s="192"/>
      <c r="BE74" s="192"/>
      <c r="BF74" s="192"/>
      <c r="BG74" s="192"/>
      <c r="BH74" s="192"/>
      <c r="BI74" s="192"/>
      <c r="BJ74" s="192"/>
      <c r="BK74" s="192"/>
      <c r="BL74" s="192"/>
      <c r="BM74" s="192"/>
      <c r="BN74" s="192"/>
      <c r="BO74" s="192"/>
      <c r="BP74" s="192"/>
      <c r="BQ74" s="192"/>
      <c r="BR74" s="192"/>
      <c r="BS74" s="192"/>
      <c r="BT74" s="192"/>
      <c r="BU74" s="192"/>
      <c r="BV74" s="192"/>
      <c r="BW74" s="192"/>
      <c r="BX74" s="192"/>
      <c r="BY74" s="192"/>
      <c r="BZ74" s="192"/>
      <c r="CA74" s="192"/>
      <c r="CB74" s="192"/>
      <c r="CC74" s="192"/>
      <c r="CD74" s="192"/>
      <c r="CE74" s="192"/>
      <c r="CF74" s="192"/>
      <c r="CG74" s="192"/>
      <c r="CH74" s="192"/>
      <c r="CI74" s="192"/>
      <c r="CJ74" s="192"/>
      <c r="CK74" s="192"/>
      <c r="CL74" s="192"/>
      <c r="CM74" s="192"/>
      <c r="CN74" s="192"/>
      <c r="CO74" s="192"/>
      <c r="CP74" s="192"/>
      <c r="CQ74" s="192"/>
      <c r="CR74" s="192"/>
      <c r="CS74" s="192"/>
      <c r="CT74" s="192"/>
      <c r="CU74" s="192"/>
      <c r="CV74" s="192"/>
      <c r="CW74" s="192"/>
      <c r="CX74" s="192"/>
      <c r="CY74" s="192"/>
      <c r="CZ74" s="192"/>
      <c r="DA74" s="192"/>
      <c r="DB74" s="192"/>
      <c r="DC74" s="192"/>
      <c r="DD74" s="192"/>
      <c r="DE74" s="192"/>
      <c r="DF74" s="192"/>
      <c r="DG74" s="192"/>
      <c r="DH74" s="192"/>
      <c r="DI74" s="192"/>
      <c r="DJ74" s="192"/>
      <c r="DK74" s="192"/>
      <c r="DL74" s="192"/>
      <c r="DM74" s="192"/>
      <c r="DN74" s="192"/>
      <c r="DO74" s="192"/>
      <c r="DP74" s="192"/>
      <c r="DQ74" s="192"/>
      <c r="DR74" s="192"/>
      <c r="DS74" s="192"/>
      <c r="DT74" s="192"/>
      <c r="DU74" s="192"/>
      <c r="DV74" s="192"/>
      <c r="DW74" s="192"/>
      <c r="DX74" s="192"/>
      <c r="DY74" s="192"/>
      <c r="DZ74" s="192"/>
      <c r="EA74" s="192"/>
      <c r="EB74" s="192"/>
      <c r="EC74" s="192"/>
      <c r="ED74" s="192"/>
      <c r="EE74" s="192"/>
      <c r="EF74" s="192"/>
      <c r="EG74" s="192"/>
      <c r="EH74" s="192"/>
      <c r="EI74" s="192"/>
      <c r="EJ74" s="192"/>
      <c r="EK74" s="192"/>
      <c r="EL74" s="192"/>
      <c r="EM74" s="192"/>
      <c r="EN74" s="192"/>
      <c r="EO74" s="192"/>
      <c r="EP74" s="192"/>
      <c r="EQ74" s="192"/>
      <c r="ER74" s="192"/>
      <c r="ES74" s="192"/>
      <c r="ET74" s="192"/>
      <c r="EU74" s="192"/>
      <c r="EV74" s="192"/>
      <c r="EW74" s="192"/>
      <c r="EX74" s="192"/>
      <c r="EY74" s="192"/>
      <c r="EZ74" s="192"/>
      <c r="FA74" s="192"/>
      <c r="FB74" s="192"/>
      <c r="FC74" s="192"/>
      <c r="FD74" s="192"/>
      <c r="FE74" s="192"/>
      <c r="FF74" s="192"/>
      <c r="FG74" s="192"/>
      <c r="FH74" s="192"/>
      <c r="FI74" s="192"/>
      <c r="FJ74" s="192"/>
      <c r="FK74" s="192"/>
      <c r="FL74" s="192"/>
      <c r="FM74" s="192"/>
      <c r="FN74" s="192"/>
      <c r="FO74" s="192"/>
      <c r="FP74" s="192"/>
      <c r="FQ74" s="192"/>
      <c r="FR74" s="192"/>
      <c r="FS74" s="192"/>
      <c r="FT74" s="192"/>
      <c r="FU74" s="192"/>
      <c r="FV74" s="192"/>
      <c r="FW74" s="192"/>
      <c r="FX74" s="192"/>
      <c r="FY74" s="192"/>
      <c r="FZ74" s="192"/>
      <c r="GA74" s="192"/>
      <c r="GB74" s="192"/>
      <c r="GC74" s="192"/>
      <c r="GD74" s="192"/>
      <c r="GE74" s="192"/>
      <c r="GF74" s="192"/>
      <c r="GG74" s="192"/>
      <c r="GH74" s="192"/>
      <c r="GI74" s="192"/>
      <c r="GJ74" s="192"/>
      <c r="GK74" s="192"/>
      <c r="GL74" s="192"/>
      <c r="GM74" s="192"/>
      <c r="GN74" s="192"/>
      <c r="GO74" s="192"/>
      <c r="GP74" s="192"/>
      <c r="GQ74" s="192"/>
      <c r="GR74" s="192"/>
      <c r="GS74" s="192"/>
      <c r="GT74" s="192"/>
      <c r="GU74" s="192"/>
      <c r="GV74" s="192"/>
      <c r="GW74" s="192"/>
      <c r="GX74" s="192"/>
      <c r="GY74" s="192"/>
      <c r="GZ74" s="192"/>
      <c r="HA74" s="192"/>
      <c r="HB74" s="192"/>
      <c r="HC74" s="192"/>
      <c r="HD74" s="192"/>
      <c r="HE74" s="192"/>
      <c r="HF74" s="192"/>
      <c r="HG74" s="192"/>
      <c r="HH74" s="192"/>
      <c r="HI74" s="192"/>
      <c r="HJ74" s="192"/>
      <c r="HK74" s="192"/>
      <c r="HL74" s="192"/>
      <c r="HM74" s="192"/>
      <c r="HN74" s="192"/>
      <c r="HO74" s="192"/>
      <c r="HP74" s="192"/>
      <c r="HQ74" s="192"/>
      <c r="HR74" s="192"/>
      <c r="HS74" s="192"/>
      <c r="HT74" s="192"/>
      <c r="HU74" s="192"/>
      <c r="HV74" s="192"/>
      <c r="HW74" s="192"/>
      <c r="HX74" s="192"/>
      <c r="HY74" s="192"/>
      <c r="HZ74" s="192"/>
      <c r="IA74" s="192"/>
      <c r="IB74" s="192"/>
      <c r="IC74" s="192"/>
      <c r="ID74" s="192"/>
      <c r="IE74" s="192"/>
      <c r="IF74" s="192"/>
      <c r="IG74" s="192"/>
      <c r="IH74" s="192"/>
      <c r="II74" s="192"/>
      <c r="IJ74" s="192"/>
      <c r="IK74" s="192"/>
      <c r="IL74" s="192"/>
      <c r="IM74" s="192"/>
      <c r="IN74" s="192"/>
      <c r="IO74" s="192"/>
      <c r="IP74" s="192"/>
      <c r="IQ74" s="192"/>
      <c r="IR74" s="192"/>
      <c r="IS74" s="192"/>
      <c r="IT74" s="192"/>
      <c r="IU74" s="192"/>
      <c r="IV74" s="192"/>
    </row>
    <row r="75" spans="1:256" x14ac:dyDescent="0.25">
      <c r="A75" s="215" t="s">
        <v>79</v>
      </c>
      <c r="B75" s="216">
        <v>20</v>
      </c>
      <c r="C75" s="212">
        <f>3.2/2</f>
        <v>1.6</v>
      </c>
      <c r="D75" s="212">
        <f>0.4/2</f>
        <v>0.2</v>
      </c>
      <c r="E75" s="212">
        <f>20.4/2</f>
        <v>10.199999999999999</v>
      </c>
      <c r="F75" s="212">
        <v>50</v>
      </c>
      <c r="G75" s="209" t="s">
        <v>46</v>
      </c>
      <c r="H75" s="217" t="s">
        <v>49</v>
      </c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  <c r="AH75" s="192"/>
      <c r="AI75" s="192"/>
      <c r="AJ75" s="192"/>
      <c r="AK75" s="192"/>
      <c r="AL75" s="192"/>
      <c r="AM75" s="192"/>
      <c r="AN75" s="192"/>
      <c r="AO75" s="192"/>
      <c r="AP75" s="192"/>
      <c r="AQ75" s="192"/>
      <c r="AR75" s="192"/>
      <c r="AS75" s="192"/>
      <c r="AT75" s="192"/>
      <c r="AU75" s="192"/>
      <c r="AV75" s="192"/>
      <c r="AW75" s="192"/>
      <c r="AX75" s="192"/>
      <c r="AY75" s="192"/>
      <c r="AZ75" s="192"/>
      <c r="BA75" s="192"/>
      <c r="BB75" s="192"/>
      <c r="BC75" s="192"/>
      <c r="BD75" s="192"/>
      <c r="BE75" s="192"/>
      <c r="BF75" s="192"/>
      <c r="BG75" s="192"/>
      <c r="BH75" s="192"/>
      <c r="BI75" s="192"/>
      <c r="BJ75" s="192"/>
      <c r="BK75" s="192"/>
      <c r="BL75" s="192"/>
      <c r="BM75" s="192"/>
      <c r="BN75" s="192"/>
      <c r="BO75" s="192"/>
      <c r="BP75" s="192"/>
      <c r="BQ75" s="192"/>
      <c r="BR75" s="192"/>
      <c r="BS75" s="192"/>
      <c r="BT75" s="192"/>
      <c r="BU75" s="192"/>
      <c r="BV75" s="192"/>
      <c r="BW75" s="192"/>
      <c r="BX75" s="192"/>
      <c r="BY75" s="192"/>
      <c r="BZ75" s="192"/>
      <c r="CA75" s="192"/>
      <c r="CB75" s="192"/>
      <c r="CC75" s="192"/>
      <c r="CD75" s="192"/>
      <c r="CE75" s="192"/>
      <c r="CF75" s="192"/>
      <c r="CG75" s="192"/>
      <c r="CH75" s="192"/>
      <c r="CI75" s="192"/>
      <c r="CJ75" s="192"/>
      <c r="CK75" s="192"/>
      <c r="CL75" s="192"/>
      <c r="CM75" s="192"/>
      <c r="CN75" s="192"/>
      <c r="CO75" s="192"/>
      <c r="CP75" s="192"/>
      <c r="CQ75" s="192"/>
      <c r="CR75" s="192"/>
      <c r="CS75" s="192"/>
      <c r="CT75" s="192"/>
      <c r="CU75" s="192"/>
      <c r="CV75" s="192"/>
      <c r="CW75" s="192"/>
      <c r="CX75" s="192"/>
      <c r="CY75" s="192"/>
      <c r="CZ75" s="192"/>
      <c r="DA75" s="192"/>
      <c r="DB75" s="192"/>
      <c r="DC75" s="192"/>
      <c r="DD75" s="192"/>
      <c r="DE75" s="192"/>
      <c r="DF75" s="192"/>
      <c r="DG75" s="192"/>
      <c r="DH75" s="192"/>
      <c r="DI75" s="192"/>
      <c r="DJ75" s="192"/>
      <c r="DK75" s="192"/>
      <c r="DL75" s="192"/>
      <c r="DM75" s="192"/>
      <c r="DN75" s="192"/>
      <c r="DO75" s="192"/>
      <c r="DP75" s="192"/>
      <c r="DQ75" s="192"/>
      <c r="DR75" s="192"/>
      <c r="DS75" s="192"/>
      <c r="DT75" s="192"/>
      <c r="DU75" s="192"/>
      <c r="DV75" s="192"/>
      <c r="DW75" s="192"/>
      <c r="DX75" s="192"/>
      <c r="DY75" s="192"/>
      <c r="DZ75" s="192"/>
      <c r="EA75" s="192"/>
      <c r="EB75" s="192"/>
      <c r="EC75" s="192"/>
      <c r="ED75" s="192"/>
      <c r="EE75" s="192"/>
      <c r="EF75" s="192"/>
      <c r="EG75" s="192"/>
      <c r="EH75" s="192"/>
      <c r="EI75" s="192"/>
      <c r="EJ75" s="192"/>
      <c r="EK75" s="192"/>
      <c r="EL75" s="192"/>
      <c r="EM75" s="192"/>
      <c r="EN75" s="192"/>
      <c r="EO75" s="192"/>
      <c r="EP75" s="192"/>
      <c r="EQ75" s="192"/>
      <c r="ER75" s="192"/>
      <c r="ES75" s="192"/>
      <c r="ET75" s="192"/>
      <c r="EU75" s="192"/>
      <c r="EV75" s="192"/>
      <c r="EW75" s="192"/>
      <c r="EX75" s="192"/>
      <c r="EY75" s="192"/>
      <c r="EZ75" s="192"/>
      <c r="FA75" s="192"/>
      <c r="FB75" s="192"/>
      <c r="FC75" s="192"/>
      <c r="FD75" s="192"/>
      <c r="FE75" s="192"/>
      <c r="FF75" s="192"/>
      <c r="FG75" s="192"/>
      <c r="FH75" s="192"/>
      <c r="FI75" s="192"/>
      <c r="FJ75" s="192"/>
      <c r="FK75" s="192"/>
      <c r="FL75" s="192"/>
      <c r="FM75" s="192"/>
      <c r="FN75" s="192"/>
      <c r="FO75" s="192"/>
      <c r="FP75" s="192"/>
      <c r="FQ75" s="192"/>
      <c r="FR75" s="192"/>
      <c r="FS75" s="192"/>
      <c r="FT75" s="192"/>
      <c r="FU75" s="192"/>
      <c r="FV75" s="192"/>
      <c r="FW75" s="192"/>
      <c r="FX75" s="192"/>
      <c r="FY75" s="192"/>
      <c r="FZ75" s="192"/>
      <c r="GA75" s="192"/>
      <c r="GB75" s="192"/>
      <c r="GC75" s="192"/>
      <c r="GD75" s="192"/>
      <c r="GE75" s="192"/>
      <c r="GF75" s="192"/>
      <c r="GG75" s="192"/>
      <c r="GH75" s="192"/>
      <c r="GI75" s="192"/>
      <c r="GJ75" s="192"/>
      <c r="GK75" s="192"/>
      <c r="GL75" s="192"/>
      <c r="GM75" s="192"/>
      <c r="GN75" s="192"/>
      <c r="GO75" s="192"/>
      <c r="GP75" s="192"/>
      <c r="GQ75" s="192"/>
      <c r="GR75" s="192"/>
      <c r="GS75" s="192"/>
      <c r="GT75" s="192"/>
      <c r="GU75" s="192"/>
      <c r="GV75" s="192"/>
      <c r="GW75" s="192"/>
      <c r="GX75" s="192"/>
      <c r="GY75" s="192"/>
      <c r="GZ75" s="192"/>
      <c r="HA75" s="192"/>
      <c r="HB75" s="192"/>
      <c r="HC75" s="192"/>
      <c r="HD75" s="192"/>
      <c r="HE75" s="192"/>
      <c r="HF75" s="192"/>
      <c r="HG75" s="192"/>
      <c r="HH75" s="192"/>
      <c r="HI75" s="192"/>
      <c r="HJ75" s="192"/>
      <c r="HK75" s="192"/>
      <c r="HL75" s="192"/>
      <c r="HM75" s="192"/>
      <c r="HN75" s="192"/>
      <c r="HO75" s="192"/>
      <c r="HP75" s="192"/>
      <c r="HQ75" s="192"/>
      <c r="HR75" s="192"/>
      <c r="HS75" s="192"/>
      <c r="HT75" s="192"/>
      <c r="HU75" s="192"/>
      <c r="HV75" s="192"/>
      <c r="HW75" s="192"/>
      <c r="HX75" s="192"/>
      <c r="HY75" s="192"/>
      <c r="HZ75" s="192"/>
      <c r="IA75" s="192"/>
      <c r="IB75" s="192"/>
      <c r="IC75" s="192"/>
      <c r="ID75" s="192"/>
      <c r="IE75" s="192"/>
      <c r="IF75" s="192"/>
      <c r="IG75" s="192"/>
      <c r="IH75" s="192"/>
      <c r="II75" s="192"/>
      <c r="IJ75" s="192"/>
      <c r="IK75" s="192"/>
      <c r="IL75" s="192"/>
      <c r="IM75" s="192"/>
      <c r="IN75" s="192"/>
      <c r="IO75" s="192"/>
      <c r="IP75" s="192"/>
      <c r="IQ75" s="192"/>
      <c r="IR75" s="192"/>
      <c r="IS75" s="192"/>
      <c r="IT75" s="192"/>
      <c r="IU75" s="192"/>
      <c r="IV75" s="192"/>
    </row>
    <row r="76" spans="1:256" x14ac:dyDescent="0.3">
      <c r="A76" s="218" t="s">
        <v>25</v>
      </c>
      <c r="B76" s="188">
        <f>SUM(B71:B75)</f>
        <v>575</v>
      </c>
      <c r="C76" s="219">
        <f>SUM(C71:C75)</f>
        <v>17.829999999999998</v>
      </c>
      <c r="D76" s="219">
        <f>SUM(D71:D75)</f>
        <v>29.07</v>
      </c>
      <c r="E76" s="219">
        <f>SUM(E71:E75)</f>
        <v>62.230000000000004</v>
      </c>
      <c r="F76" s="219">
        <f>SUM(F71:F75)</f>
        <v>581.75</v>
      </c>
      <c r="G76" s="220"/>
      <c r="H76" s="245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246"/>
      <c r="AG76" s="246"/>
      <c r="AH76" s="246"/>
      <c r="AI76" s="246"/>
      <c r="AJ76" s="246"/>
      <c r="AK76" s="246"/>
      <c r="AL76" s="246"/>
      <c r="AM76" s="246"/>
      <c r="AN76" s="246"/>
      <c r="AO76" s="246"/>
      <c r="AP76" s="246"/>
      <c r="AQ76" s="246"/>
      <c r="AR76" s="246"/>
      <c r="AS76" s="246"/>
      <c r="AT76" s="246"/>
      <c r="AU76" s="246"/>
      <c r="AV76" s="246"/>
      <c r="AW76" s="246"/>
      <c r="AX76" s="246"/>
      <c r="AY76" s="246"/>
      <c r="AZ76" s="246"/>
      <c r="BA76" s="246"/>
      <c r="BB76" s="246"/>
      <c r="BC76" s="246"/>
      <c r="BD76" s="246"/>
      <c r="BE76" s="246"/>
      <c r="BF76" s="246"/>
      <c r="BG76" s="246"/>
      <c r="BH76" s="246"/>
      <c r="BI76" s="246"/>
      <c r="BJ76" s="246"/>
      <c r="BK76" s="246"/>
      <c r="BL76" s="246"/>
      <c r="BM76" s="246"/>
      <c r="BN76" s="246"/>
      <c r="BO76" s="246"/>
      <c r="BP76" s="246"/>
      <c r="BQ76" s="246"/>
      <c r="BR76" s="246"/>
      <c r="BS76" s="246"/>
      <c r="BT76" s="246"/>
      <c r="BU76" s="246"/>
      <c r="BV76" s="246"/>
      <c r="BW76" s="246"/>
      <c r="BX76" s="246"/>
      <c r="BY76" s="246"/>
      <c r="BZ76" s="246"/>
      <c r="CA76" s="246"/>
      <c r="CB76" s="246"/>
      <c r="CC76" s="246"/>
      <c r="CD76" s="246"/>
      <c r="CE76" s="246"/>
      <c r="CF76" s="246"/>
      <c r="CG76" s="246"/>
      <c r="CH76" s="246"/>
      <c r="CI76" s="246"/>
      <c r="CJ76" s="246"/>
      <c r="CK76" s="246"/>
      <c r="CL76" s="246"/>
      <c r="CM76" s="246"/>
      <c r="CN76" s="246"/>
      <c r="CO76" s="246"/>
      <c r="CP76" s="246"/>
      <c r="CQ76" s="246"/>
      <c r="CR76" s="246"/>
      <c r="CS76" s="246"/>
      <c r="CT76" s="246"/>
      <c r="CU76" s="246"/>
      <c r="CV76" s="246"/>
      <c r="CW76" s="246"/>
      <c r="CX76" s="246"/>
      <c r="CY76" s="246"/>
      <c r="CZ76" s="246"/>
      <c r="DA76" s="246"/>
      <c r="DB76" s="246"/>
      <c r="DC76" s="246"/>
      <c r="DD76" s="246"/>
      <c r="DE76" s="246"/>
      <c r="DF76" s="246"/>
      <c r="DG76" s="246"/>
      <c r="DH76" s="246"/>
      <c r="DI76" s="246"/>
      <c r="DJ76" s="246"/>
      <c r="DK76" s="246"/>
      <c r="DL76" s="246"/>
      <c r="DM76" s="246"/>
      <c r="DN76" s="246"/>
      <c r="DO76" s="246"/>
      <c r="DP76" s="246"/>
      <c r="DQ76" s="246"/>
      <c r="DR76" s="246"/>
      <c r="DS76" s="246"/>
      <c r="DT76" s="246"/>
      <c r="DU76" s="246"/>
      <c r="DV76" s="246"/>
      <c r="DW76" s="246"/>
      <c r="DX76" s="246"/>
      <c r="DY76" s="246"/>
      <c r="DZ76" s="246"/>
      <c r="EA76" s="246"/>
      <c r="EB76" s="246"/>
      <c r="EC76" s="246"/>
      <c r="ED76" s="246"/>
      <c r="EE76" s="246"/>
      <c r="EF76" s="246"/>
      <c r="EG76" s="246"/>
      <c r="EH76" s="246"/>
      <c r="EI76" s="246"/>
      <c r="EJ76" s="246"/>
      <c r="EK76" s="246"/>
      <c r="EL76" s="246"/>
      <c r="EM76" s="246"/>
      <c r="EN76" s="246"/>
      <c r="EO76" s="246"/>
      <c r="EP76" s="246"/>
      <c r="EQ76" s="246"/>
      <c r="ER76" s="246"/>
      <c r="ES76" s="246"/>
      <c r="ET76" s="246"/>
      <c r="EU76" s="246"/>
      <c r="EV76" s="246"/>
      <c r="EW76" s="246"/>
      <c r="EX76" s="246"/>
      <c r="EY76" s="246"/>
      <c r="EZ76" s="246"/>
      <c r="FA76" s="246"/>
      <c r="FB76" s="246"/>
      <c r="FC76" s="246"/>
      <c r="FD76" s="246"/>
      <c r="FE76" s="246"/>
      <c r="FF76" s="246"/>
      <c r="FG76" s="246"/>
      <c r="FH76" s="246"/>
      <c r="FI76" s="246"/>
      <c r="FJ76" s="246"/>
      <c r="FK76" s="246"/>
      <c r="FL76" s="246"/>
      <c r="FM76" s="246"/>
      <c r="FN76" s="246"/>
      <c r="FO76" s="246"/>
      <c r="FP76" s="246"/>
      <c r="FQ76" s="246"/>
      <c r="FR76" s="246"/>
      <c r="FS76" s="246"/>
      <c r="FT76" s="246"/>
      <c r="FU76" s="246"/>
      <c r="FV76" s="246"/>
      <c r="FW76" s="246"/>
      <c r="FX76" s="246"/>
      <c r="FY76" s="246"/>
      <c r="FZ76" s="246"/>
      <c r="GA76" s="246"/>
      <c r="GB76" s="246"/>
      <c r="GC76" s="246"/>
      <c r="GD76" s="246"/>
      <c r="GE76" s="246"/>
      <c r="GF76" s="246"/>
      <c r="GG76" s="246"/>
      <c r="GH76" s="246"/>
      <c r="GI76" s="246"/>
      <c r="GJ76" s="246"/>
      <c r="GK76" s="246"/>
      <c r="GL76" s="246"/>
      <c r="GM76" s="246"/>
      <c r="GN76" s="246"/>
      <c r="GO76" s="246"/>
      <c r="GP76" s="246"/>
      <c r="GQ76" s="246"/>
      <c r="GR76" s="246"/>
      <c r="GS76" s="246"/>
      <c r="GT76" s="246"/>
      <c r="GU76" s="246"/>
      <c r="GV76" s="246"/>
      <c r="GW76" s="246"/>
      <c r="GX76" s="246"/>
      <c r="GY76" s="246"/>
      <c r="GZ76" s="246"/>
      <c r="HA76" s="246"/>
      <c r="HB76" s="246"/>
      <c r="HC76" s="246"/>
      <c r="HD76" s="246"/>
      <c r="HE76" s="246"/>
      <c r="HF76" s="246"/>
      <c r="HG76" s="246"/>
      <c r="HH76" s="246"/>
      <c r="HI76" s="246"/>
      <c r="HJ76" s="246"/>
      <c r="HK76" s="246"/>
      <c r="HL76" s="246"/>
      <c r="HM76" s="246"/>
      <c r="HN76" s="246"/>
      <c r="HO76" s="246"/>
      <c r="HP76" s="246"/>
      <c r="HQ76" s="246"/>
      <c r="HR76" s="246"/>
      <c r="HS76" s="246"/>
      <c r="HT76" s="246"/>
      <c r="HU76" s="246"/>
      <c r="HV76" s="246"/>
      <c r="HW76" s="246"/>
      <c r="HX76" s="246"/>
      <c r="HY76" s="246"/>
      <c r="HZ76" s="246"/>
      <c r="IA76" s="246"/>
      <c r="IB76" s="246"/>
      <c r="IC76" s="246"/>
      <c r="ID76" s="246"/>
      <c r="IE76" s="246"/>
      <c r="IF76" s="246"/>
      <c r="IG76" s="246"/>
      <c r="IH76" s="246"/>
      <c r="II76" s="246"/>
      <c r="IJ76" s="246"/>
      <c r="IK76" s="246"/>
      <c r="IL76" s="246"/>
      <c r="IM76" s="246"/>
      <c r="IN76" s="246"/>
      <c r="IO76" s="246"/>
      <c r="IP76" s="246"/>
      <c r="IQ76" s="246"/>
      <c r="IR76" s="246"/>
      <c r="IS76" s="246"/>
      <c r="IT76" s="246"/>
      <c r="IU76" s="246"/>
      <c r="IV76" s="246"/>
    </row>
    <row r="77" spans="1:256" x14ac:dyDescent="0.3">
      <c r="A77" s="185" t="s">
        <v>72</v>
      </c>
      <c r="B77" s="186"/>
      <c r="C77" s="186"/>
      <c r="D77" s="186"/>
      <c r="E77" s="186"/>
      <c r="F77" s="186"/>
      <c r="G77" s="186"/>
      <c r="H77" s="187"/>
    </row>
    <row r="78" spans="1:256" ht="11.25" customHeight="1" x14ac:dyDescent="0.25">
      <c r="A78" s="188" t="s">
        <v>247</v>
      </c>
      <c r="B78" s="188" t="s">
        <v>6</v>
      </c>
      <c r="C78" s="189" t="s">
        <v>248</v>
      </c>
      <c r="D78" s="189" t="s">
        <v>249</v>
      </c>
      <c r="E78" s="189" t="s">
        <v>250</v>
      </c>
      <c r="F78" s="190" t="s">
        <v>10</v>
      </c>
      <c r="G78" s="191" t="s">
        <v>4</v>
      </c>
      <c r="H78" s="189" t="s">
        <v>251</v>
      </c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192"/>
      <c r="AQ78" s="192"/>
      <c r="AR78" s="192"/>
      <c r="AS78" s="192"/>
      <c r="AT78" s="192"/>
      <c r="AU78" s="192"/>
      <c r="AV78" s="192"/>
      <c r="AW78" s="192"/>
      <c r="AX78" s="192"/>
      <c r="AY78" s="192"/>
      <c r="AZ78" s="192"/>
      <c r="BA78" s="192"/>
      <c r="BB78" s="192"/>
      <c r="BC78" s="192"/>
      <c r="BD78" s="192"/>
      <c r="BE78" s="192"/>
      <c r="BF78" s="192"/>
      <c r="BG78" s="192"/>
      <c r="BH78" s="192"/>
      <c r="BI78" s="192"/>
      <c r="BJ78" s="192"/>
      <c r="BK78" s="192"/>
      <c r="BL78" s="192"/>
      <c r="BM78" s="192"/>
      <c r="BN78" s="192"/>
      <c r="BO78" s="192"/>
      <c r="BP78" s="192"/>
      <c r="BQ78" s="192"/>
      <c r="BR78" s="192"/>
      <c r="BS78" s="192"/>
      <c r="BT78" s="192"/>
      <c r="BU78" s="192"/>
      <c r="BV78" s="192"/>
      <c r="BW78" s="192"/>
      <c r="BX78" s="192"/>
      <c r="BY78" s="192"/>
      <c r="BZ78" s="192"/>
      <c r="CA78" s="192"/>
      <c r="CB78" s="192"/>
      <c r="CC78" s="192"/>
      <c r="CD78" s="192"/>
      <c r="CE78" s="192"/>
      <c r="CF78" s="192"/>
      <c r="CG78" s="192"/>
      <c r="CH78" s="192"/>
      <c r="CI78" s="192"/>
      <c r="CJ78" s="192"/>
      <c r="CK78" s="192"/>
      <c r="CL78" s="192"/>
      <c r="CM78" s="192"/>
      <c r="CN78" s="192"/>
      <c r="CO78" s="192"/>
      <c r="CP78" s="192"/>
      <c r="CQ78" s="192"/>
      <c r="CR78" s="192"/>
      <c r="CS78" s="192"/>
      <c r="CT78" s="192"/>
      <c r="CU78" s="192"/>
      <c r="CV78" s="192"/>
      <c r="CW78" s="192"/>
      <c r="CX78" s="192"/>
      <c r="CY78" s="192"/>
      <c r="CZ78" s="192"/>
      <c r="DA78" s="192"/>
      <c r="DB78" s="192"/>
      <c r="DC78" s="192"/>
      <c r="DD78" s="192"/>
      <c r="DE78" s="192"/>
      <c r="DF78" s="192"/>
      <c r="DG78" s="192"/>
      <c r="DH78" s="192"/>
      <c r="DI78" s="192"/>
      <c r="DJ78" s="192"/>
      <c r="DK78" s="192"/>
      <c r="DL78" s="192"/>
      <c r="DM78" s="192"/>
      <c r="DN78" s="192"/>
      <c r="DO78" s="192"/>
      <c r="DP78" s="192"/>
      <c r="DQ78" s="192"/>
      <c r="DR78" s="192"/>
      <c r="DS78" s="192"/>
      <c r="DT78" s="192"/>
      <c r="DU78" s="192"/>
      <c r="DV78" s="192"/>
      <c r="DW78" s="192"/>
      <c r="DX78" s="192"/>
      <c r="DY78" s="192"/>
      <c r="DZ78" s="192"/>
      <c r="EA78" s="192"/>
      <c r="EB78" s="192"/>
      <c r="EC78" s="192"/>
      <c r="ED78" s="192"/>
      <c r="EE78" s="192"/>
      <c r="EF78" s="192"/>
      <c r="EG78" s="192"/>
      <c r="EH78" s="192"/>
      <c r="EI78" s="192"/>
      <c r="EJ78" s="192"/>
      <c r="EK78" s="192"/>
      <c r="EL78" s="192"/>
      <c r="EM78" s="192"/>
      <c r="EN78" s="192"/>
      <c r="EO78" s="192"/>
      <c r="EP78" s="192"/>
      <c r="EQ78" s="192"/>
      <c r="ER78" s="192"/>
      <c r="ES78" s="192"/>
      <c r="ET78" s="192"/>
      <c r="EU78" s="192"/>
      <c r="EV78" s="192"/>
      <c r="EW78" s="192"/>
      <c r="EX78" s="192"/>
      <c r="EY78" s="192"/>
      <c r="EZ78" s="192"/>
      <c r="FA78" s="192"/>
      <c r="FB78" s="192"/>
      <c r="FC78" s="192"/>
      <c r="FD78" s="192"/>
      <c r="FE78" s="192"/>
      <c r="FF78" s="192"/>
      <c r="FG78" s="192"/>
      <c r="FH78" s="192"/>
      <c r="FI78" s="192"/>
      <c r="FJ78" s="192"/>
      <c r="FK78" s="192"/>
      <c r="FL78" s="192"/>
      <c r="FM78" s="192"/>
      <c r="FN78" s="192"/>
      <c r="FO78" s="192"/>
      <c r="FP78" s="192"/>
      <c r="FQ78" s="192"/>
      <c r="FR78" s="192"/>
      <c r="FS78" s="192"/>
      <c r="FT78" s="192"/>
      <c r="FU78" s="192"/>
      <c r="FV78" s="192"/>
      <c r="FW78" s="192"/>
      <c r="FX78" s="192"/>
      <c r="FY78" s="192"/>
      <c r="FZ78" s="192"/>
      <c r="GA78" s="192"/>
      <c r="GB78" s="192"/>
      <c r="GC78" s="192"/>
      <c r="GD78" s="192"/>
      <c r="GE78" s="192"/>
      <c r="GF78" s="192"/>
      <c r="GG78" s="192"/>
      <c r="GH78" s="192"/>
      <c r="GI78" s="192"/>
      <c r="GJ78" s="192"/>
      <c r="GK78" s="192"/>
      <c r="GL78" s="192"/>
      <c r="GM78" s="192"/>
      <c r="GN78" s="192"/>
      <c r="GO78" s="192"/>
      <c r="GP78" s="192"/>
      <c r="GQ78" s="192"/>
      <c r="GR78" s="192"/>
      <c r="GS78" s="192"/>
      <c r="GT78" s="192"/>
      <c r="GU78" s="192"/>
      <c r="GV78" s="192"/>
      <c r="GW78" s="192"/>
      <c r="GX78" s="192"/>
      <c r="GY78" s="192"/>
      <c r="GZ78" s="192"/>
      <c r="HA78" s="192"/>
      <c r="HB78" s="192"/>
      <c r="HC78" s="192"/>
      <c r="HD78" s="192"/>
      <c r="HE78" s="192"/>
      <c r="HF78" s="192"/>
      <c r="HG78" s="192"/>
      <c r="HH78" s="192"/>
      <c r="HI78" s="192"/>
      <c r="HJ78" s="192"/>
      <c r="HK78" s="192"/>
      <c r="HL78" s="192"/>
      <c r="HM78" s="192"/>
      <c r="HN78" s="192"/>
      <c r="HO78" s="192"/>
      <c r="HP78" s="192"/>
      <c r="HQ78" s="192"/>
      <c r="HR78" s="192"/>
      <c r="HS78" s="192"/>
      <c r="HT78" s="192"/>
      <c r="HU78" s="192"/>
      <c r="HV78" s="192"/>
      <c r="HW78" s="192"/>
      <c r="HX78" s="192"/>
      <c r="HY78" s="192"/>
      <c r="HZ78" s="192"/>
      <c r="IA78" s="192"/>
      <c r="IB78" s="192"/>
      <c r="IC78" s="192"/>
      <c r="ID78" s="192"/>
      <c r="IE78" s="192"/>
      <c r="IF78" s="192"/>
      <c r="IG78" s="192"/>
      <c r="IH78" s="192"/>
      <c r="II78" s="192"/>
      <c r="IJ78" s="192"/>
      <c r="IK78" s="192"/>
      <c r="IL78" s="192"/>
      <c r="IM78" s="192"/>
      <c r="IN78" s="192"/>
      <c r="IO78" s="192"/>
      <c r="IP78" s="192"/>
      <c r="IQ78" s="192"/>
      <c r="IR78" s="192"/>
      <c r="IS78" s="192"/>
      <c r="IT78" s="192"/>
      <c r="IU78" s="192"/>
      <c r="IV78" s="192"/>
    </row>
    <row r="79" spans="1:256" x14ac:dyDescent="0.3">
      <c r="A79" s="263" t="s">
        <v>252</v>
      </c>
      <c r="B79" s="263"/>
      <c r="C79" s="263"/>
      <c r="D79" s="263"/>
      <c r="E79" s="263"/>
      <c r="F79" s="263"/>
      <c r="G79" s="263"/>
      <c r="H79" s="263"/>
    </row>
    <row r="80" spans="1:256" x14ac:dyDescent="0.25">
      <c r="A80" s="197" t="s">
        <v>271</v>
      </c>
      <c r="B80" s="198">
        <v>50</v>
      </c>
      <c r="C80" s="199">
        <v>0.35</v>
      </c>
      <c r="D80" s="199">
        <v>0.05</v>
      </c>
      <c r="E80" s="199">
        <v>0.95</v>
      </c>
      <c r="F80" s="199">
        <v>6</v>
      </c>
      <c r="G80" s="200" t="s">
        <v>272</v>
      </c>
      <c r="H80" s="229" t="s">
        <v>264</v>
      </c>
    </row>
    <row r="81" spans="1:256" x14ac:dyDescent="0.25">
      <c r="A81" s="251" t="s">
        <v>290</v>
      </c>
      <c r="B81" s="198">
        <v>90</v>
      </c>
      <c r="C81" s="199">
        <v>19.02</v>
      </c>
      <c r="D81" s="199">
        <v>14.26</v>
      </c>
      <c r="E81" s="199">
        <v>5.63</v>
      </c>
      <c r="F81" s="199">
        <v>239.63</v>
      </c>
      <c r="G81" s="262" t="s">
        <v>291</v>
      </c>
      <c r="H81" s="225" t="s">
        <v>292</v>
      </c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  <c r="AO81" s="192"/>
      <c r="AP81" s="192"/>
      <c r="AQ81" s="192"/>
      <c r="AR81" s="192"/>
      <c r="AS81" s="192"/>
      <c r="AT81" s="192"/>
      <c r="AU81" s="192"/>
      <c r="AV81" s="192"/>
      <c r="AW81" s="192"/>
      <c r="AX81" s="192"/>
      <c r="AY81" s="192"/>
      <c r="AZ81" s="192"/>
      <c r="BA81" s="192"/>
      <c r="BB81" s="192"/>
      <c r="BC81" s="192"/>
      <c r="BD81" s="192"/>
      <c r="BE81" s="192"/>
      <c r="BF81" s="192"/>
      <c r="BG81" s="192"/>
      <c r="BH81" s="192"/>
      <c r="BI81" s="192"/>
      <c r="BJ81" s="192"/>
      <c r="BK81" s="192"/>
      <c r="BL81" s="192"/>
      <c r="BM81" s="192"/>
      <c r="BN81" s="192"/>
      <c r="BO81" s="192"/>
      <c r="BP81" s="192"/>
      <c r="BQ81" s="192"/>
      <c r="BR81" s="192"/>
      <c r="BS81" s="192"/>
      <c r="BT81" s="192"/>
      <c r="BU81" s="192"/>
      <c r="BV81" s="192"/>
      <c r="BW81" s="192"/>
      <c r="BX81" s="192"/>
      <c r="BY81" s="192"/>
      <c r="BZ81" s="192"/>
      <c r="CA81" s="192"/>
      <c r="CB81" s="192"/>
      <c r="CC81" s="192"/>
      <c r="CD81" s="192"/>
      <c r="CE81" s="192"/>
      <c r="CF81" s="192"/>
      <c r="CG81" s="192"/>
      <c r="CH81" s="192"/>
      <c r="CI81" s="192"/>
      <c r="CJ81" s="192"/>
      <c r="CK81" s="192"/>
      <c r="CL81" s="192"/>
      <c r="CM81" s="192"/>
      <c r="CN81" s="192"/>
      <c r="CO81" s="192"/>
      <c r="CP81" s="192"/>
      <c r="CQ81" s="192"/>
      <c r="CR81" s="192"/>
      <c r="CS81" s="192"/>
      <c r="CT81" s="192"/>
      <c r="CU81" s="192"/>
      <c r="CV81" s="192"/>
      <c r="CW81" s="192"/>
      <c r="CX81" s="192"/>
      <c r="CY81" s="192"/>
      <c r="CZ81" s="192"/>
      <c r="DA81" s="192"/>
      <c r="DB81" s="192"/>
      <c r="DC81" s="192"/>
      <c r="DD81" s="192"/>
      <c r="DE81" s="192"/>
      <c r="DF81" s="192"/>
      <c r="DG81" s="192"/>
      <c r="DH81" s="192"/>
      <c r="DI81" s="192"/>
      <c r="DJ81" s="192"/>
      <c r="DK81" s="192"/>
      <c r="DL81" s="192"/>
      <c r="DM81" s="192"/>
      <c r="DN81" s="192"/>
      <c r="DO81" s="192"/>
      <c r="DP81" s="192"/>
      <c r="DQ81" s="192"/>
      <c r="DR81" s="192"/>
      <c r="DS81" s="192"/>
      <c r="DT81" s="192"/>
      <c r="DU81" s="192"/>
      <c r="DV81" s="192"/>
      <c r="DW81" s="192"/>
      <c r="DX81" s="192"/>
      <c r="DY81" s="192"/>
      <c r="DZ81" s="192"/>
      <c r="EA81" s="192"/>
      <c r="EB81" s="192"/>
      <c r="EC81" s="192"/>
      <c r="ED81" s="192"/>
      <c r="EE81" s="192"/>
      <c r="EF81" s="192"/>
      <c r="EG81" s="192"/>
      <c r="EH81" s="192"/>
      <c r="EI81" s="192"/>
      <c r="EJ81" s="192"/>
      <c r="EK81" s="192"/>
      <c r="EL81" s="192"/>
      <c r="EM81" s="192"/>
      <c r="EN81" s="192"/>
      <c r="EO81" s="192"/>
      <c r="EP81" s="192"/>
      <c r="EQ81" s="192"/>
      <c r="ER81" s="192"/>
      <c r="ES81" s="192"/>
      <c r="ET81" s="192"/>
      <c r="EU81" s="192"/>
      <c r="EV81" s="192"/>
      <c r="EW81" s="192"/>
      <c r="EX81" s="192"/>
      <c r="EY81" s="192"/>
      <c r="EZ81" s="192"/>
      <c r="FA81" s="192"/>
      <c r="FB81" s="192"/>
      <c r="FC81" s="192"/>
      <c r="FD81" s="192"/>
      <c r="FE81" s="192"/>
      <c r="FF81" s="192"/>
      <c r="FG81" s="192"/>
      <c r="FH81" s="192"/>
      <c r="FI81" s="192"/>
      <c r="FJ81" s="192"/>
      <c r="FK81" s="192"/>
      <c r="FL81" s="192"/>
      <c r="FM81" s="192"/>
      <c r="FN81" s="192"/>
      <c r="FO81" s="192"/>
      <c r="FP81" s="192"/>
      <c r="FQ81" s="192"/>
      <c r="FR81" s="192"/>
      <c r="FS81" s="192"/>
      <c r="FT81" s="192"/>
      <c r="FU81" s="192"/>
      <c r="FV81" s="192"/>
      <c r="FW81" s="192"/>
      <c r="FX81" s="192"/>
      <c r="FY81" s="192"/>
      <c r="FZ81" s="192"/>
      <c r="GA81" s="192"/>
      <c r="GB81" s="192"/>
      <c r="GC81" s="192"/>
      <c r="GD81" s="192"/>
      <c r="GE81" s="192"/>
      <c r="GF81" s="192"/>
      <c r="GG81" s="192"/>
      <c r="GH81" s="192"/>
      <c r="GI81" s="192"/>
      <c r="GJ81" s="192"/>
      <c r="GK81" s="192"/>
      <c r="GL81" s="192"/>
      <c r="GM81" s="192"/>
      <c r="GN81" s="192"/>
      <c r="GO81" s="192"/>
      <c r="GP81" s="192"/>
      <c r="GQ81" s="192"/>
      <c r="GR81" s="192"/>
      <c r="GS81" s="192"/>
      <c r="GT81" s="192"/>
      <c r="GU81" s="192"/>
      <c r="GV81" s="192"/>
      <c r="GW81" s="192"/>
      <c r="GX81" s="192"/>
      <c r="GY81" s="192"/>
      <c r="GZ81" s="192"/>
      <c r="HA81" s="192"/>
      <c r="HB81" s="192"/>
      <c r="HC81" s="192"/>
      <c r="HD81" s="192"/>
      <c r="HE81" s="192"/>
      <c r="HF81" s="192"/>
      <c r="HG81" s="192"/>
      <c r="HH81" s="192"/>
      <c r="HI81" s="192"/>
      <c r="HJ81" s="192"/>
      <c r="HK81" s="192"/>
      <c r="HL81" s="192"/>
      <c r="HM81" s="192"/>
      <c r="HN81" s="192"/>
      <c r="HO81" s="192"/>
      <c r="HP81" s="192"/>
      <c r="HQ81" s="192"/>
      <c r="HR81" s="192"/>
      <c r="HS81" s="192"/>
      <c r="HT81" s="192"/>
      <c r="HU81" s="192"/>
      <c r="HV81" s="192"/>
      <c r="HW81" s="192"/>
      <c r="HX81" s="192"/>
      <c r="HY81" s="192"/>
      <c r="HZ81" s="192"/>
      <c r="IA81" s="192"/>
      <c r="IB81" s="192"/>
      <c r="IC81" s="192"/>
      <c r="ID81" s="192"/>
      <c r="IE81" s="192"/>
      <c r="IF81" s="192"/>
      <c r="IG81" s="192"/>
      <c r="IH81" s="192"/>
      <c r="II81" s="192"/>
      <c r="IJ81" s="192"/>
      <c r="IK81" s="192"/>
      <c r="IL81" s="192"/>
      <c r="IM81" s="192"/>
      <c r="IN81" s="192"/>
      <c r="IO81" s="192"/>
      <c r="IP81" s="192"/>
      <c r="IQ81" s="192"/>
      <c r="IR81" s="192"/>
      <c r="IS81" s="192"/>
      <c r="IT81" s="192"/>
      <c r="IU81" s="192"/>
      <c r="IV81" s="192"/>
    </row>
    <row r="82" spans="1:256" x14ac:dyDescent="0.25">
      <c r="A82" s="217" t="s">
        <v>36</v>
      </c>
      <c r="B82" s="209">
        <v>150</v>
      </c>
      <c r="C82" s="213">
        <v>3.06</v>
      </c>
      <c r="D82" s="213">
        <v>4.8</v>
      </c>
      <c r="E82" s="213">
        <v>20.440000000000001</v>
      </c>
      <c r="F82" s="213">
        <v>137.25</v>
      </c>
      <c r="G82" s="209" t="s">
        <v>37</v>
      </c>
      <c r="H82" s="217" t="s">
        <v>38</v>
      </c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  <c r="AF82" s="192"/>
      <c r="AG82" s="192"/>
      <c r="AH82" s="192"/>
      <c r="AI82" s="192"/>
      <c r="AJ82" s="192"/>
      <c r="AK82" s="192"/>
      <c r="AL82" s="192"/>
      <c r="AM82" s="192"/>
      <c r="AN82" s="192"/>
      <c r="AO82" s="192"/>
      <c r="AP82" s="192"/>
      <c r="AQ82" s="192"/>
      <c r="AR82" s="192"/>
      <c r="AS82" s="192"/>
      <c r="AT82" s="192"/>
      <c r="AU82" s="192"/>
      <c r="AV82" s="192"/>
      <c r="AW82" s="192"/>
      <c r="AX82" s="192"/>
      <c r="AY82" s="192"/>
      <c r="AZ82" s="192"/>
      <c r="BA82" s="192"/>
      <c r="BB82" s="192"/>
      <c r="BC82" s="192"/>
      <c r="BD82" s="192"/>
      <c r="BE82" s="192"/>
      <c r="BF82" s="192"/>
      <c r="BG82" s="192"/>
      <c r="BH82" s="192"/>
      <c r="BI82" s="192"/>
      <c r="BJ82" s="192"/>
      <c r="BK82" s="192"/>
      <c r="BL82" s="192"/>
      <c r="BM82" s="192"/>
      <c r="BN82" s="192"/>
      <c r="BO82" s="192"/>
      <c r="BP82" s="192"/>
      <c r="BQ82" s="192"/>
      <c r="BR82" s="192"/>
      <c r="BS82" s="192"/>
      <c r="BT82" s="192"/>
      <c r="BU82" s="192"/>
      <c r="BV82" s="192"/>
      <c r="BW82" s="192"/>
      <c r="BX82" s="192"/>
      <c r="BY82" s="192"/>
      <c r="BZ82" s="192"/>
      <c r="CA82" s="192"/>
      <c r="CB82" s="192"/>
      <c r="CC82" s="192"/>
      <c r="CD82" s="192"/>
      <c r="CE82" s="192"/>
      <c r="CF82" s="192"/>
      <c r="CG82" s="192"/>
      <c r="CH82" s="192"/>
      <c r="CI82" s="192"/>
      <c r="CJ82" s="192"/>
      <c r="CK82" s="192"/>
      <c r="CL82" s="192"/>
      <c r="CM82" s="192"/>
      <c r="CN82" s="192"/>
      <c r="CO82" s="192"/>
      <c r="CP82" s="192"/>
      <c r="CQ82" s="192"/>
      <c r="CR82" s="192"/>
      <c r="CS82" s="192"/>
      <c r="CT82" s="192"/>
      <c r="CU82" s="192"/>
      <c r="CV82" s="192"/>
      <c r="CW82" s="192"/>
      <c r="CX82" s="192"/>
      <c r="CY82" s="192"/>
      <c r="CZ82" s="192"/>
      <c r="DA82" s="192"/>
      <c r="DB82" s="192"/>
      <c r="DC82" s="192"/>
      <c r="DD82" s="192"/>
      <c r="DE82" s="192"/>
      <c r="DF82" s="192"/>
      <c r="DG82" s="192"/>
      <c r="DH82" s="192"/>
      <c r="DI82" s="192"/>
      <c r="DJ82" s="192"/>
      <c r="DK82" s="192"/>
      <c r="DL82" s="192"/>
      <c r="DM82" s="192"/>
      <c r="DN82" s="192"/>
      <c r="DO82" s="192"/>
      <c r="DP82" s="192"/>
      <c r="DQ82" s="192"/>
      <c r="DR82" s="192"/>
      <c r="DS82" s="192"/>
      <c r="DT82" s="192"/>
      <c r="DU82" s="192"/>
      <c r="DV82" s="192"/>
      <c r="DW82" s="192"/>
      <c r="DX82" s="192"/>
      <c r="DY82" s="192"/>
      <c r="DZ82" s="192"/>
      <c r="EA82" s="192"/>
      <c r="EB82" s="192"/>
      <c r="EC82" s="192"/>
      <c r="ED82" s="192"/>
      <c r="EE82" s="192"/>
      <c r="EF82" s="192"/>
      <c r="EG82" s="192"/>
      <c r="EH82" s="192"/>
      <c r="EI82" s="192"/>
      <c r="EJ82" s="192"/>
      <c r="EK82" s="192"/>
      <c r="EL82" s="192"/>
      <c r="EM82" s="192"/>
      <c r="EN82" s="192"/>
      <c r="EO82" s="192"/>
      <c r="EP82" s="192"/>
      <c r="EQ82" s="192"/>
      <c r="ER82" s="192"/>
      <c r="ES82" s="192"/>
      <c r="ET82" s="192"/>
      <c r="EU82" s="192"/>
      <c r="EV82" s="192"/>
      <c r="EW82" s="192"/>
      <c r="EX82" s="192"/>
      <c r="EY82" s="192"/>
      <c r="EZ82" s="192"/>
      <c r="FA82" s="192"/>
      <c r="FB82" s="192"/>
      <c r="FC82" s="192"/>
      <c r="FD82" s="192"/>
      <c r="FE82" s="192"/>
      <c r="FF82" s="192"/>
      <c r="FG82" s="192"/>
      <c r="FH82" s="192"/>
      <c r="FI82" s="192"/>
      <c r="FJ82" s="192"/>
      <c r="FK82" s="192"/>
      <c r="FL82" s="192"/>
      <c r="FM82" s="192"/>
      <c r="FN82" s="192"/>
      <c r="FO82" s="192"/>
      <c r="FP82" s="192"/>
      <c r="FQ82" s="192"/>
      <c r="FR82" s="192"/>
      <c r="FS82" s="192"/>
      <c r="FT82" s="192"/>
      <c r="FU82" s="192"/>
      <c r="FV82" s="192"/>
      <c r="FW82" s="192"/>
      <c r="FX82" s="192"/>
      <c r="FY82" s="192"/>
      <c r="FZ82" s="192"/>
      <c r="GA82" s="192"/>
      <c r="GB82" s="192"/>
      <c r="GC82" s="192"/>
      <c r="GD82" s="192"/>
      <c r="GE82" s="192"/>
      <c r="GF82" s="192"/>
      <c r="GG82" s="192"/>
      <c r="GH82" s="192"/>
      <c r="GI82" s="192"/>
      <c r="GJ82" s="192"/>
      <c r="GK82" s="192"/>
      <c r="GL82" s="192"/>
      <c r="GM82" s="192"/>
      <c r="GN82" s="192"/>
      <c r="GO82" s="192"/>
      <c r="GP82" s="192"/>
      <c r="GQ82" s="192"/>
      <c r="GR82" s="192"/>
      <c r="GS82" s="192"/>
      <c r="GT82" s="192"/>
      <c r="GU82" s="192"/>
      <c r="GV82" s="192"/>
      <c r="GW82" s="192"/>
      <c r="GX82" s="192"/>
      <c r="GY82" s="192"/>
      <c r="GZ82" s="192"/>
      <c r="HA82" s="192"/>
      <c r="HB82" s="192"/>
      <c r="HC82" s="192"/>
      <c r="HD82" s="192"/>
      <c r="HE82" s="192"/>
      <c r="HF82" s="192"/>
      <c r="HG82" s="192"/>
      <c r="HH82" s="192"/>
      <c r="HI82" s="192"/>
      <c r="HJ82" s="192"/>
      <c r="HK82" s="192"/>
      <c r="HL82" s="192"/>
      <c r="HM82" s="192"/>
      <c r="HN82" s="192"/>
      <c r="HO82" s="192"/>
      <c r="HP82" s="192"/>
      <c r="HQ82" s="192"/>
      <c r="HR82" s="192"/>
      <c r="HS82" s="192"/>
      <c r="HT82" s="192"/>
      <c r="HU82" s="192"/>
      <c r="HV82" s="192"/>
      <c r="HW82" s="192"/>
      <c r="HX82" s="192"/>
      <c r="HY82" s="192"/>
      <c r="HZ82" s="192"/>
      <c r="IA82" s="192"/>
      <c r="IB82" s="192"/>
      <c r="IC82" s="192"/>
      <c r="ID82" s="192"/>
      <c r="IE82" s="192"/>
      <c r="IF82" s="192"/>
      <c r="IG82" s="192"/>
      <c r="IH82" s="192"/>
      <c r="II82" s="192"/>
      <c r="IJ82" s="192"/>
      <c r="IK82" s="192"/>
      <c r="IL82" s="192"/>
      <c r="IM82" s="192"/>
      <c r="IN82" s="192"/>
      <c r="IO82" s="192"/>
      <c r="IP82" s="192"/>
      <c r="IQ82" s="192"/>
      <c r="IR82" s="192"/>
      <c r="IS82" s="192"/>
      <c r="IT82" s="192"/>
      <c r="IU82" s="192"/>
      <c r="IV82" s="192"/>
    </row>
    <row r="83" spans="1:256" x14ac:dyDescent="0.25">
      <c r="A83" s="230" t="s">
        <v>163</v>
      </c>
      <c r="B83" s="216">
        <v>50</v>
      </c>
      <c r="C83" s="199">
        <v>3.54</v>
      </c>
      <c r="D83" s="199">
        <v>6.57</v>
      </c>
      <c r="E83" s="199">
        <v>27.87</v>
      </c>
      <c r="F83" s="199">
        <v>185</v>
      </c>
      <c r="G83" s="244" t="s">
        <v>164</v>
      </c>
      <c r="H83" s="229" t="s">
        <v>165</v>
      </c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192"/>
      <c r="AQ83" s="192"/>
      <c r="AR83" s="192"/>
      <c r="AS83" s="192"/>
      <c r="AT83" s="192"/>
      <c r="AU83" s="192"/>
      <c r="AV83" s="192"/>
      <c r="AW83" s="192"/>
      <c r="AX83" s="192"/>
      <c r="AY83" s="192"/>
      <c r="AZ83" s="192"/>
      <c r="BA83" s="192"/>
      <c r="BB83" s="192"/>
      <c r="BC83" s="192"/>
      <c r="BD83" s="192"/>
      <c r="BE83" s="192"/>
      <c r="BF83" s="192"/>
      <c r="BG83" s="192"/>
      <c r="BH83" s="192"/>
      <c r="BI83" s="192"/>
      <c r="BJ83" s="192"/>
      <c r="BK83" s="192"/>
      <c r="BL83" s="192"/>
      <c r="BM83" s="192"/>
      <c r="BN83" s="192"/>
      <c r="BO83" s="192"/>
      <c r="BP83" s="192"/>
      <c r="BQ83" s="192"/>
      <c r="BR83" s="192"/>
      <c r="BS83" s="192"/>
      <c r="BT83" s="192"/>
      <c r="BU83" s="192"/>
      <c r="BV83" s="192"/>
      <c r="BW83" s="192"/>
      <c r="BX83" s="192"/>
      <c r="BY83" s="192"/>
      <c r="BZ83" s="192"/>
      <c r="CA83" s="192"/>
      <c r="CB83" s="192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2"/>
      <c r="DN83" s="192"/>
      <c r="DO83" s="192"/>
      <c r="DP83" s="192"/>
      <c r="DQ83" s="192"/>
      <c r="DR83" s="192"/>
      <c r="DS83" s="192"/>
      <c r="DT83" s="192"/>
      <c r="DU83" s="192"/>
      <c r="DV83" s="192"/>
      <c r="DW83" s="192"/>
      <c r="DX83" s="192"/>
      <c r="DY83" s="192"/>
      <c r="DZ83" s="192"/>
      <c r="EA83" s="192"/>
      <c r="EB83" s="192"/>
      <c r="EC83" s="192"/>
      <c r="ED83" s="192"/>
      <c r="EE83" s="192"/>
      <c r="EF83" s="192"/>
      <c r="EG83" s="192"/>
      <c r="EH83" s="192"/>
      <c r="EI83" s="192"/>
      <c r="EJ83" s="192"/>
      <c r="EK83" s="192"/>
      <c r="EL83" s="192"/>
      <c r="EM83" s="192"/>
      <c r="EN83" s="192"/>
      <c r="EO83" s="192"/>
      <c r="EP83" s="192"/>
      <c r="EQ83" s="192"/>
      <c r="ER83" s="192"/>
      <c r="ES83" s="192"/>
      <c r="ET83" s="192"/>
      <c r="EU83" s="192"/>
      <c r="EV83" s="192"/>
      <c r="EW83" s="192"/>
      <c r="EX83" s="192"/>
      <c r="EY83" s="192"/>
      <c r="EZ83" s="192"/>
      <c r="FA83" s="192"/>
      <c r="FB83" s="192"/>
      <c r="FC83" s="192"/>
      <c r="FD83" s="192"/>
      <c r="FE83" s="192"/>
      <c r="FF83" s="192"/>
      <c r="FG83" s="192"/>
      <c r="FH83" s="192"/>
      <c r="FI83" s="192"/>
      <c r="FJ83" s="192"/>
      <c r="FK83" s="192"/>
      <c r="FL83" s="192"/>
      <c r="FM83" s="192"/>
      <c r="FN83" s="192"/>
      <c r="FO83" s="192"/>
      <c r="FP83" s="192"/>
      <c r="FQ83" s="192"/>
      <c r="FR83" s="192"/>
      <c r="FS83" s="192"/>
      <c r="FT83" s="192"/>
      <c r="FU83" s="192"/>
      <c r="FV83" s="192"/>
      <c r="FW83" s="192"/>
      <c r="FX83" s="192"/>
      <c r="FY83" s="192"/>
      <c r="FZ83" s="192"/>
      <c r="GA83" s="192"/>
      <c r="GB83" s="192"/>
      <c r="GC83" s="192"/>
      <c r="GD83" s="192"/>
      <c r="GE83" s="192"/>
      <c r="GF83" s="192"/>
      <c r="GG83" s="192"/>
      <c r="GH83" s="192"/>
      <c r="GI83" s="192"/>
      <c r="GJ83" s="192"/>
      <c r="GK83" s="192"/>
      <c r="GL83" s="192"/>
      <c r="GM83" s="192"/>
      <c r="GN83" s="192"/>
      <c r="GO83" s="192"/>
      <c r="GP83" s="192"/>
      <c r="GQ83" s="192"/>
      <c r="GR83" s="192"/>
      <c r="GS83" s="192"/>
      <c r="GT83" s="192"/>
      <c r="GU83" s="192"/>
      <c r="GV83" s="192"/>
      <c r="GW83" s="192"/>
      <c r="GX83" s="192"/>
      <c r="GY83" s="192"/>
      <c r="GZ83" s="192"/>
      <c r="HA83" s="192"/>
      <c r="HB83" s="192"/>
      <c r="HC83" s="192"/>
      <c r="HD83" s="192"/>
      <c r="HE83" s="192"/>
      <c r="HF83" s="192"/>
      <c r="HG83" s="192"/>
      <c r="HH83" s="192"/>
      <c r="HI83" s="192"/>
      <c r="HJ83" s="192"/>
      <c r="HK83" s="192"/>
      <c r="HL83" s="192"/>
      <c r="HM83" s="192"/>
      <c r="HN83" s="192"/>
      <c r="HO83" s="192"/>
      <c r="HP83" s="192"/>
      <c r="HQ83" s="192"/>
      <c r="HR83" s="192"/>
      <c r="HS83" s="192"/>
      <c r="HT83" s="192"/>
      <c r="HU83" s="192"/>
      <c r="HV83" s="192"/>
      <c r="HW83" s="192"/>
      <c r="HX83" s="192"/>
      <c r="HY83" s="192"/>
      <c r="HZ83" s="192"/>
      <c r="IA83" s="192"/>
      <c r="IB83" s="192"/>
      <c r="IC83" s="192"/>
      <c r="ID83" s="192"/>
      <c r="IE83" s="192"/>
      <c r="IF83" s="192"/>
      <c r="IG83" s="192"/>
      <c r="IH83" s="192"/>
      <c r="II83" s="192"/>
      <c r="IJ83" s="192"/>
      <c r="IK83" s="192"/>
      <c r="IL83" s="192"/>
      <c r="IM83" s="192"/>
      <c r="IN83" s="192"/>
      <c r="IO83" s="192"/>
      <c r="IP83" s="192"/>
      <c r="IQ83" s="192"/>
      <c r="IR83" s="192"/>
      <c r="IS83" s="192"/>
      <c r="IT83" s="192"/>
      <c r="IU83" s="192"/>
      <c r="IV83" s="192"/>
    </row>
    <row r="84" spans="1:256" x14ac:dyDescent="0.25">
      <c r="A84" s="211" t="s">
        <v>57</v>
      </c>
      <c r="B84" s="212">
        <v>222</v>
      </c>
      <c r="C84" s="213">
        <v>0.13</v>
      </c>
      <c r="D84" s="213">
        <v>0.02</v>
      </c>
      <c r="E84" s="213">
        <v>15.2</v>
      </c>
      <c r="F84" s="213">
        <v>62</v>
      </c>
      <c r="G84" s="213" t="s">
        <v>58</v>
      </c>
      <c r="H84" s="214" t="s">
        <v>59</v>
      </c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  <c r="AH84" s="192"/>
      <c r="AI84" s="192"/>
      <c r="AJ84" s="192"/>
      <c r="AK84" s="192"/>
      <c r="AL84" s="192"/>
      <c r="AM84" s="192"/>
      <c r="AN84" s="192"/>
      <c r="AO84" s="192"/>
      <c r="AP84" s="192"/>
      <c r="AQ84" s="192"/>
      <c r="AR84" s="192"/>
      <c r="AS84" s="192"/>
      <c r="AT84" s="192"/>
      <c r="AU84" s="192"/>
      <c r="AV84" s="192"/>
      <c r="AW84" s="192"/>
      <c r="AX84" s="192"/>
      <c r="AY84" s="192"/>
      <c r="AZ84" s="192"/>
      <c r="BA84" s="192"/>
      <c r="BB84" s="192"/>
      <c r="BC84" s="192"/>
      <c r="BD84" s="192"/>
      <c r="BE84" s="192"/>
      <c r="BF84" s="192"/>
      <c r="BG84" s="192"/>
      <c r="BH84" s="192"/>
      <c r="BI84" s="192"/>
      <c r="BJ84" s="192"/>
      <c r="BK84" s="192"/>
      <c r="BL84" s="192"/>
      <c r="BM84" s="192"/>
      <c r="BN84" s="192"/>
      <c r="BO84" s="192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  <c r="EG84" s="192"/>
      <c r="EH84" s="192"/>
      <c r="EI84" s="192"/>
      <c r="EJ84" s="192"/>
      <c r="EK84" s="192"/>
      <c r="EL84" s="192"/>
      <c r="EM84" s="192"/>
      <c r="EN84" s="192"/>
      <c r="EO84" s="192"/>
      <c r="EP84" s="192"/>
      <c r="EQ84" s="192"/>
      <c r="ER84" s="192"/>
      <c r="ES84" s="192"/>
      <c r="ET84" s="192"/>
      <c r="EU84" s="192"/>
      <c r="EV84" s="192"/>
      <c r="EW84" s="192"/>
      <c r="EX84" s="192"/>
      <c r="EY84" s="192"/>
      <c r="EZ84" s="192"/>
      <c r="FA84" s="192"/>
      <c r="FB84" s="192"/>
      <c r="FC84" s="192"/>
      <c r="FD84" s="192"/>
      <c r="FE84" s="192"/>
      <c r="FF84" s="192"/>
      <c r="FG84" s="192"/>
      <c r="FH84" s="192"/>
      <c r="FI84" s="192"/>
      <c r="FJ84" s="192"/>
      <c r="FK84" s="192"/>
      <c r="FL84" s="192"/>
      <c r="FM84" s="192"/>
      <c r="FN84" s="192"/>
      <c r="FO84" s="192"/>
      <c r="FP84" s="192"/>
      <c r="FQ84" s="192"/>
      <c r="FR84" s="192"/>
      <c r="FS84" s="192"/>
      <c r="FT84" s="192"/>
      <c r="FU84" s="192"/>
      <c r="FV84" s="192"/>
      <c r="FW84" s="192"/>
      <c r="FX84" s="192"/>
      <c r="FY84" s="192"/>
      <c r="FZ84" s="192"/>
      <c r="GA84" s="192"/>
      <c r="GB84" s="192"/>
      <c r="GC84" s="192"/>
      <c r="GD84" s="192"/>
      <c r="GE84" s="192"/>
      <c r="GF84" s="192"/>
      <c r="GG84" s="192"/>
      <c r="GH84" s="192"/>
      <c r="GI84" s="192"/>
      <c r="GJ84" s="192"/>
      <c r="GK84" s="192"/>
      <c r="GL84" s="192"/>
      <c r="GM84" s="192"/>
      <c r="GN84" s="192"/>
      <c r="GO84" s="192"/>
      <c r="GP84" s="192"/>
      <c r="GQ84" s="192"/>
      <c r="GR84" s="192"/>
      <c r="GS84" s="192"/>
      <c r="GT84" s="192"/>
      <c r="GU84" s="192"/>
      <c r="GV84" s="192"/>
      <c r="GW84" s="192"/>
      <c r="GX84" s="192"/>
      <c r="GY84" s="192"/>
      <c r="GZ84" s="192"/>
      <c r="HA84" s="192"/>
      <c r="HB84" s="192"/>
      <c r="HC84" s="192"/>
      <c r="HD84" s="192"/>
      <c r="HE84" s="192"/>
      <c r="HF84" s="192"/>
      <c r="HG84" s="192"/>
      <c r="HH84" s="192"/>
      <c r="HI84" s="192"/>
      <c r="HJ84" s="192"/>
      <c r="HK84" s="192"/>
      <c r="HL84" s="192"/>
      <c r="HM84" s="192"/>
      <c r="HN84" s="192"/>
      <c r="HO84" s="192"/>
      <c r="HP84" s="192"/>
      <c r="HQ84" s="192"/>
      <c r="HR84" s="192"/>
      <c r="HS84" s="192"/>
      <c r="HT84" s="192"/>
      <c r="HU84" s="192"/>
      <c r="HV84" s="192"/>
      <c r="HW84" s="192"/>
      <c r="HX84" s="192"/>
      <c r="HY84" s="192"/>
      <c r="HZ84" s="192"/>
      <c r="IA84" s="192"/>
      <c r="IB84" s="192"/>
      <c r="IC84" s="192"/>
      <c r="ID84" s="192"/>
      <c r="IE84" s="192"/>
      <c r="IF84" s="192"/>
      <c r="IG84" s="192"/>
      <c r="IH84" s="192"/>
      <c r="II84" s="192"/>
      <c r="IJ84" s="192"/>
      <c r="IK84" s="192"/>
      <c r="IL84" s="192"/>
      <c r="IM84" s="192"/>
      <c r="IN84" s="192"/>
      <c r="IO84" s="192"/>
      <c r="IP84" s="192"/>
      <c r="IQ84" s="192"/>
      <c r="IR84" s="192"/>
      <c r="IS84" s="192"/>
      <c r="IT84" s="192"/>
      <c r="IU84" s="192"/>
      <c r="IV84" s="192"/>
    </row>
    <row r="85" spans="1:256" x14ac:dyDescent="0.25">
      <c r="A85" s="215" t="s">
        <v>45</v>
      </c>
      <c r="B85" s="212">
        <v>20</v>
      </c>
      <c r="C85" s="231">
        <v>1.3</v>
      </c>
      <c r="D85" s="231">
        <v>0.2</v>
      </c>
      <c r="E85" s="231">
        <v>8.6</v>
      </c>
      <c r="F85" s="231">
        <v>43</v>
      </c>
      <c r="G85" s="232">
        <v>11</v>
      </c>
      <c r="H85" s="217" t="s">
        <v>47</v>
      </c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K85" s="192"/>
      <c r="AL85" s="192"/>
      <c r="AM85" s="192"/>
      <c r="AN85" s="192"/>
      <c r="AO85" s="192"/>
      <c r="AP85" s="192"/>
      <c r="AQ85" s="192"/>
      <c r="AR85" s="192"/>
      <c r="AS85" s="192"/>
      <c r="AT85" s="192"/>
      <c r="AU85" s="192"/>
      <c r="AV85" s="192"/>
      <c r="AW85" s="192"/>
      <c r="AX85" s="192"/>
      <c r="AY85" s="192"/>
      <c r="AZ85" s="192"/>
      <c r="BA85" s="192"/>
      <c r="BB85" s="192"/>
      <c r="BC85" s="192"/>
      <c r="BD85" s="192"/>
      <c r="BE85" s="192"/>
      <c r="BF85" s="192"/>
      <c r="BG85" s="192"/>
      <c r="BH85" s="192"/>
      <c r="BI85" s="192"/>
      <c r="BJ85" s="192"/>
      <c r="BK85" s="192"/>
      <c r="BL85" s="192"/>
      <c r="BM85" s="192"/>
      <c r="BN85" s="192"/>
      <c r="BO85" s="192"/>
      <c r="BP85" s="192"/>
      <c r="BQ85" s="192"/>
      <c r="BR85" s="192"/>
      <c r="BS85" s="192"/>
      <c r="BT85" s="192"/>
      <c r="BU85" s="192"/>
      <c r="BV85" s="192"/>
      <c r="BW85" s="192"/>
      <c r="BX85" s="192"/>
      <c r="BY85" s="192"/>
      <c r="BZ85" s="192"/>
      <c r="CA85" s="192"/>
      <c r="CB85" s="192"/>
      <c r="CC85" s="192"/>
      <c r="CD85" s="192"/>
      <c r="CE85" s="192"/>
      <c r="CF85" s="192"/>
      <c r="CG85" s="192"/>
      <c r="CH85" s="192"/>
      <c r="CI85" s="192"/>
      <c r="CJ85" s="192"/>
      <c r="CK85" s="192"/>
      <c r="CL85" s="192"/>
      <c r="CM85" s="192"/>
      <c r="CN85" s="192"/>
      <c r="CO85" s="192"/>
      <c r="CP85" s="192"/>
      <c r="CQ85" s="192"/>
      <c r="CR85" s="192"/>
      <c r="CS85" s="192"/>
      <c r="CT85" s="192"/>
      <c r="CU85" s="192"/>
      <c r="CV85" s="192"/>
      <c r="CW85" s="192"/>
      <c r="CX85" s="192"/>
      <c r="CY85" s="192"/>
      <c r="CZ85" s="192"/>
      <c r="DA85" s="192"/>
      <c r="DB85" s="192"/>
      <c r="DC85" s="192"/>
      <c r="DD85" s="192"/>
      <c r="DE85" s="192"/>
      <c r="DF85" s="192"/>
      <c r="DG85" s="192"/>
      <c r="DH85" s="192"/>
      <c r="DI85" s="192"/>
      <c r="DJ85" s="192"/>
      <c r="DK85" s="192"/>
      <c r="DL85" s="192"/>
      <c r="DM85" s="192"/>
      <c r="DN85" s="192"/>
      <c r="DO85" s="192"/>
      <c r="DP85" s="192"/>
      <c r="DQ85" s="192"/>
      <c r="DR85" s="192"/>
      <c r="DS85" s="192"/>
      <c r="DT85" s="192"/>
      <c r="DU85" s="192"/>
      <c r="DV85" s="192"/>
      <c r="DW85" s="192"/>
      <c r="DX85" s="192"/>
      <c r="DY85" s="192"/>
      <c r="DZ85" s="192"/>
      <c r="EA85" s="192"/>
      <c r="EB85" s="192"/>
      <c r="EC85" s="192"/>
      <c r="ED85" s="192"/>
      <c r="EE85" s="192"/>
      <c r="EF85" s="192"/>
      <c r="EG85" s="192"/>
      <c r="EH85" s="192"/>
      <c r="EI85" s="192"/>
      <c r="EJ85" s="192"/>
      <c r="EK85" s="192"/>
      <c r="EL85" s="192"/>
      <c r="EM85" s="192"/>
      <c r="EN85" s="192"/>
      <c r="EO85" s="192"/>
      <c r="EP85" s="192"/>
      <c r="EQ85" s="192"/>
      <c r="ER85" s="192"/>
      <c r="ES85" s="192"/>
      <c r="ET85" s="192"/>
      <c r="EU85" s="192"/>
      <c r="EV85" s="192"/>
      <c r="EW85" s="192"/>
      <c r="EX85" s="192"/>
      <c r="EY85" s="192"/>
      <c r="EZ85" s="192"/>
      <c r="FA85" s="192"/>
      <c r="FB85" s="192"/>
      <c r="FC85" s="192"/>
      <c r="FD85" s="192"/>
      <c r="FE85" s="192"/>
      <c r="FF85" s="192"/>
      <c r="FG85" s="192"/>
      <c r="FH85" s="192"/>
      <c r="FI85" s="192"/>
      <c r="FJ85" s="192"/>
      <c r="FK85" s="192"/>
      <c r="FL85" s="192"/>
      <c r="FM85" s="192"/>
      <c r="FN85" s="192"/>
      <c r="FO85" s="192"/>
      <c r="FP85" s="192"/>
      <c r="FQ85" s="192"/>
      <c r="FR85" s="192"/>
      <c r="FS85" s="192"/>
      <c r="FT85" s="192"/>
      <c r="FU85" s="192"/>
      <c r="FV85" s="192"/>
      <c r="FW85" s="192"/>
      <c r="FX85" s="192"/>
      <c r="FY85" s="192"/>
      <c r="FZ85" s="192"/>
      <c r="GA85" s="192"/>
      <c r="GB85" s="192"/>
      <c r="GC85" s="192"/>
      <c r="GD85" s="192"/>
      <c r="GE85" s="192"/>
      <c r="GF85" s="192"/>
      <c r="GG85" s="192"/>
      <c r="GH85" s="192"/>
      <c r="GI85" s="192"/>
      <c r="GJ85" s="192"/>
      <c r="GK85" s="192"/>
      <c r="GL85" s="192"/>
      <c r="GM85" s="192"/>
      <c r="GN85" s="192"/>
      <c r="GO85" s="192"/>
      <c r="GP85" s="192"/>
      <c r="GQ85" s="192"/>
      <c r="GR85" s="192"/>
      <c r="GS85" s="192"/>
      <c r="GT85" s="192"/>
      <c r="GU85" s="192"/>
      <c r="GV85" s="192"/>
      <c r="GW85" s="192"/>
      <c r="GX85" s="192"/>
      <c r="GY85" s="192"/>
      <c r="GZ85" s="192"/>
      <c r="HA85" s="192"/>
      <c r="HB85" s="192"/>
      <c r="HC85" s="192"/>
      <c r="HD85" s="192"/>
      <c r="HE85" s="192"/>
      <c r="HF85" s="192"/>
      <c r="HG85" s="192"/>
      <c r="HH85" s="192"/>
      <c r="HI85" s="192"/>
      <c r="HJ85" s="192"/>
      <c r="HK85" s="192"/>
      <c r="HL85" s="192"/>
      <c r="HM85" s="192"/>
      <c r="HN85" s="192"/>
      <c r="HO85" s="192"/>
      <c r="HP85" s="192"/>
      <c r="HQ85" s="192"/>
      <c r="HR85" s="192"/>
      <c r="HS85" s="192"/>
      <c r="HT85" s="192"/>
      <c r="HU85" s="192"/>
      <c r="HV85" s="192"/>
      <c r="HW85" s="192"/>
      <c r="HX85" s="192"/>
      <c r="HY85" s="192"/>
      <c r="HZ85" s="192"/>
      <c r="IA85" s="192"/>
      <c r="IB85" s="192"/>
      <c r="IC85" s="192"/>
      <c r="ID85" s="192"/>
      <c r="IE85" s="192"/>
      <c r="IF85" s="192"/>
      <c r="IG85" s="192"/>
      <c r="IH85" s="192"/>
      <c r="II85" s="192"/>
      <c r="IJ85" s="192"/>
      <c r="IK85" s="192"/>
      <c r="IL85" s="192"/>
      <c r="IM85" s="192"/>
      <c r="IN85" s="192"/>
      <c r="IO85" s="192"/>
      <c r="IP85" s="192"/>
      <c r="IQ85" s="192"/>
      <c r="IR85" s="192"/>
      <c r="IS85" s="192"/>
      <c r="IT85" s="192"/>
      <c r="IU85" s="192"/>
      <c r="IV85" s="192"/>
    </row>
    <row r="86" spans="1:256" x14ac:dyDescent="0.3">
      <c r="A86" s="218" t="s">
        <v>25</v>
      </c>
      <c r="B86" s="188">
        <f>SUM(B80:B85)</f>
        <v>582</v>
      </c>
      <c r="C86" s="219">
        <f>SUM(C80:C85)</f>
        <v>27.4</v>
      </c>
      <c r="D86" s="219">
        <f>SUM(D80:D85)</f>
        <v>25.9</v>
      </c>
      <c r="E86" s="219">
        <f>SUM(E80:E85)</f>
        <v>78.69</v>
      </c>
      <c r="F86" s="219">
        <f>SUM(F80:F85)</f>
        <v>672.88</v>
      </c>
      <c r="G86" s="220"/>
      <c r="H86" s="245"/>
      <c r="I86" s="246"/>
      <c r="J86" s="246"/>
      <c r="K86" s="246"/>
      <c r="L86" s="246"/>
      <c r="M86" s="246"/>
      <c r="N86" s="246"/>
      <c r="O86" s="246"/>
      <c r="P86" s="246"/>
      <c r="Q86" s="246"/>
      <c r="R86" s="246"/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6"/>
      <c r="AQ86" s="246"/>
      <c r="AR86" s="246"/>
      <c r="AS86" s="246"/>
      <c r="AT86" s="246"/>
      <c r="AU86" s="246"/>
      <c r="AV86" s="246"/>
      <c r="AW86" s="246"/>
      <c r="AX86" s="246"/>
      <c r="AY86" s="246"/>
      <c r="AZ86" s="246"/>
      <c r="BA86" s="246"/>
      <c r="BB86" s="246"/>
      <c r="BC86" s="246"/>
      <c r="BD86" s="246"/>
      <c r="BE86" s="246"/>
      <c r="BF86" s="246"/>
      <c r="BG86" s="246"/>
      <c r="BH86" s="246"/>
      <c r="BI86" s="246"/>
      <c r="BJ86" s="246"/>
      <c r="BK86" s="246"/>
      <c r="BL86" s="246"/>
      <c r="BM86" s="246"/>
      <c r="BN86" s="246"/>
      <c r="BO86" s="246"/>
      <c r="BP86" s="246"/>
      <c r="BQ86" s="246"/>
      <c r="BR86" s="246"/>
      <c r="BS86" s="246"/>
      <c r="BT86" s="246"/>
      <c r="BU86" s="246"/>
      <c r="BV86" s="246"/>
      <c r="BW86" s="246"/>
      <c r="BX86" s="246"/>
      <c r="BY86" s="246"/>
      <c r="BZ86" s="246"/>
      <c r="CA86" s="246"/>
      <c r="CB86" s="246"/>
      <c r="CC86" s="246"/>
      <c r="CD86" s="246"/>
      <c r="CE86" s="246"/>
      <c r="CF86" s="246"/>
      <c r="CG86" s="246"/>
      <c r="CH86" s="246"/>
      <c r="CI86" s="246"/>
      <c r="CJ86" s="246"/>
      <c r="CK86" s="246"/>
      <c r="CL86" s="246"/>
      <c r="CM86" s="246"/>
      <c r="CN86" s="246"/>
      <c r="CO86" s="246"/>
      <c r="CP86" s="246"/>
      <c r="CQ86" s="246"/>
      <c r="CR86" s="246"/>
      <c r="CS86" s="246"/>
      <c r="CT86" s="246"/>
      <c r="CU86" s="246"/>
      <c r="CV86" s="246"/>
      <c r="CW86" s="246"/>
      <c r="CX86" s="246"/>
      <c r="CY86" s="246"/>
      <c r="CZ86" s="246"/>
      <c r="DA86" s="246"/>
      <c r="DB86" s="246"/>
      <c r="DC86" s="246"/>
      <c r="DD86" s="246"/>
      <c r="DE86" s="246"/>
      <c r="DF86" s="246"/>
      <c r="DG86" s="246"/>
      <c r="DH86" s="246"/>
      <c r="DI86" s="246"/>
      <c r="DJ86" s="246"/>
      <c r="DK86" s="246"/>
      <c r="DL86" s="246"/>
      <c r="DM86" s="246"/>
      <c r="DN86" s="246"/>
      <c r="DO86" s="246"/>
      <c r="DP86" s="246"/>
      <c r="DQ86" s="246"/>
      <c r="DR86" s="246"/>
      <c r="DS86" s="246"/>
      <c r="DT86" s="246"/>
      <c r="DU86" s="246"/>
      <c r="DV86" s="246"/>
      <c r="DW86" s="246"/>
      <c r="DX86" s="246"/>
      <c r="DY86" s="246"/>
      <c r="DZ86" s="246"/>
      <c r="EA86" s="246"/>
      <c r="EB86" s="246"/>
      <c r="EC86" s="246"/>
      <c r="ED86" s="246"/>
      <c r="EE86" s="246"/>
      <c r="EF86" s="246"/>
      <c r="EG86" s="246"/>
      <c r="EH86" s="246"/>
      <c r="EI86" s="246"/>
      <c r="EJ86" s="246"/>
      <c r="EK86" s="246"/>
      <c r="EL86" s="246"/>
      <c r="EM86" s="246"/>
      <c r="EN86" s="246"/>
      <c r="EO86" s="246"/>
      <c r="EP86" s="246"/>
      <c r="EQ86" s="246"/>
      <c r="ER86" s="246"/>
      <c r="ES86" s="246"/>
      <c r="ET86" s="246"/>
      <c r="EU86" s="246"/>
      <c r="EV86" s="246"/>
      <c r="EW86" s="246"/>
      <c r="EX86" s="246"/>
      <c r="EY86" s="246"/>
      <c r="EZ86" s="246"/>
      <c r="FA86" s="246"/>
      <c r="FB86" s="246"/>
      <c r="FC86" s="246"/>
      <c r="FD86" s="246"/>
      <c r="FE86" s="246"/>
      <c r="FF86" s="246"/>
      <c r="FG86" s="246"/>
      <c r="FH86" s="246"/>
      <c r="FI86" s="246"/>
      <c r="FJ86" s="246"/>
      <c r="FK86" s="246"/>
      <c r="FL86" s="246"/>
      <c r="FM86" s="246"/>
      <c r="FN86" s="246"/>
      <c r="FO86" s="246"/>
      <c r="FP86" s="246"/>
      <c r="FQ86" s="246"/>
      <c r="FR86" s="246"/>
      <c r="FS86" s="246"/>
      <c r="FT86" s="246"/>
      <c r="FU86" s="246"/>
      <c r="FV86" s="246"/>
      <c r="FW86" s="246"/>
      <c r="FX86" s="246"/>
      <c r="FY86" s="246"/>
      <c r="FZ86" s="246"/>
      <c r="GA86" s="246"/>
      <c r="GB86" s="246"/>
      <c r="GC86" s="246"/>
      <c r="GD86" s="246"/>
      <c r="GE86" s="246"/>
      <c r="GF86" s="246"/>
      <c r="GG86" s="246"/>
      <c r="GH86" s="246"/>
      <c r="GI86" s="246"/>
      <c r="GJ86" s="246"/>
      <c r="GK86" s="246"/>
      <c r="GL86" s="246"/>
      <c r="GM86" s="246"/>
      <c r="GN86" s="246"/>
      <c r="GO86" s="246"/>
      <c r="GP86" s="246"/>
      <c r="GQ86" s="246"/>
      <c r="GR86" s="246"/>
      <c r="GS86" s="246"/>
      <c r="GT86" s="246"/>
      <c r="GU86" s="246"/>
      <c r="GV86" s="246"/>
      <c r="GW86" s="246"/>
      <c r="GX86" s="246"/>
      <c r="GY86" s="246"/>
      <c r="GZ86" s="246"/>
      <c r="HA86" s="246"/>
      <c r="HB86" s="246"/>
      <c r="HC86" s="246"/>
      <c r="HD86" s="246"/>
      <c r="HE86" s="246"/>
      <c r="HF86" s="246"/>
      <c r="HG86" s="246"/>
      <c r="HH86" s="246"/>
      <c r="HI86" s="246"/>
      <c r="HJ86" s="246"/>
      <c r="HK86" s="246"/>
      <c r="HL86" s="246"/>
      <c r="HM86" s="246"/>
      <c r="HN86" s="246"/>
      <c r="HO86" s="246"/>
      <c r="HP86" s="246"/>
      <c r="HQ86" s="246"/>
      <c r="HR86" s="246"/>
      <c r="HS86" s="246"/>
      <c r="HT86" s="246"/>
      <c r="HU86" s="246"/>
      <c r="HV86" s="246"/>
      <c r="HW86" s="246"/>
      <c r="HX86" s="246"/>
      <c r="HY86" s="246"/>
      <c r="HZ86" s="246"/>
      <c r="IA86" s="246"/>
      <c r="IB86" s="246"/>
      <c r="IC86" s="246"/>
      <c r="ID86" s="246"/>
      <c r="IE86" s="246"/>
      <c r="IF86" s="246"/>
      <c r="IG86" s="246"/>
      <c r="IH86" s="246"/>
      <c r="II86" s="246"/>
      <c r="IJ86" s="246"/>
      <c r="IK86" s="246"/>
      <c r="IL86" s="246"/>
      <c r="IM86" s="246"/>
      <c r="IN86" s="246"/>
      <c r="IO86" s="246"/>
      <c r="IP86" s="246"/>
      <c r="IQ86" s="246"/>
      <c r="IR86" s="246"/>
      <c r="IS86" s="246"/>
      <c r="IT86" s="246"/>
      <c r="IU86" s="246"/>
      <c r="IV86" s="246"/>
    </row>
    <row r="87" spans="1:256" x14ac:dyDescent="0.3">
      <c r="A87" s="185" t="s">
        <v>92</v>
      </c>
      <c r="B87" s="186"/>
      <c r="C87" s="186"/>
      <c r="D87" s="186"/>
      <c r="E87" s="186"/>
      <c r="F87" s="186"/>
      <c r="G87" s="186"/>
      <c r="H87" s="187"/>
    </row>
    <row r="88" spans="1:256" ht="10.5" customHeight="1" x14ac:dyDescent="0.25">
      <c r="A88" s="188" t="s">
        <v>247</v>
      </c>
      <c r="B88" s="188" t="s">
        <v>6</v>
      </c>
      <c r="C88" s="189" t="s">
        <v>248</v>
      </c>
      <c r="D88" s="189" t="s">
        <v>249</v>
      </c>
      <c r="E88" s="189" t="s">
        <v>250</v>
      </c>
      <c r="F88" s="190" t="s">
        <v>10</v>
      </c>
      <c r="G88" s="191" t="s">
        <v>4</v>
      </c>
      <c r="H88" s="189" t="s">
        <v>251</v>
      </c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  <c r="AG88" s="192"/>
      <c r="AH88" s="192"/>
      <c r="AI88" s="192"/>
      <c r="AJ88" s="192"/>
      <c r="AK88" s="192"/>
      <c r="AL88" s="192"/>
      <c r="AM88" s="192"/>
      <c r="AN88" s="192"/>
      <c r="AO88" s="192"/>
      <c r="AP88" s="192"/>
      <c r="AQ88" s="192"/>
      <c r="AR88" s="192"/>
      <c r="AS88" s="192"/>
      <c r="AT88" s="192"/>
      <c r="AU88" s="192"/>
      <c r="AV88" s="192"/>
      <c r="AW88" s="192"/>
      <c r="AX88" s="192"/>
      <c r="AY88" s="192"/>
      <c r="AZ88" s="192"/>
      <c r="BA88" s="192"/>
      <c r="BB88" s="192"/>
      <c r="BC88" s="192"/>
      <c r="BD88" s="192"/>
      <c r="BE88" s="192"/>
      <c r="BF88" s="192"/>
      <c r="BG88" s="192"/>
      <c r="BH88" s="192"/>
      <c r="BI88" s="192"/>
      <c r="BJ88" s="192"/>
      <c r="BK88" s="192"/>
      <c r="BL88" s="192"/>
      <c r="BM88" s="192"/>
      <c r="BN88" s="192"/>
      <c r="BO88" s="192"/>
      <c r="BP88" s="192"/>
      <c r="BQ88" s="192"/>
      <c r="BR88" s="192"/>
      <c r="BS88" s="192"/>
      <c r="BT88" s="192"/>
      <c r="BU88" s="192"/>
      <c r="BV88" s="192"/>
      <c r="BW88" s="192"/>
      <c r="BX88" s="192"/>
      <c r="BY88" s="192"/>
      <c r="BZ88" s="192"/>
      <c r="CA88" s="192"/>
      <c r="CB88" s="192"/>
      <c r="CC88" s="192"/>
      <c r="CD88" s="192"/>
      <c r="CE88" s="192"/>
      <c r="CF88" s="192"/>
      <c r="CG88" s="192"/>
      <c r="CH88" s="192"/>
      <c r="CI88" s="192"/>
      <c r="CJ88" s="192"/>
      <c r="CK88" s="192"/>
      <c r="CL88" s="192"/>
      <c r="CM88" s="192"/>
      <c r="CN88" s="192"/>
      <c r="CO88" s="192"/>
      <c r="CP88" s="192"/>
      <c r="CQ88" s="192"/>
      <c r="CR88" s="192"/>
      <c r="CS88" s="192"/>
      <c r="CT88" s="192"/>
      <c r="CU88" s="192"/>
      <c r="CV88" s="192"/>
      <c r="CW88" s="192"/>
      <c r="CX88" s="192"/>
      <c r="CY88" s="192"/>
      <c r="CZ88" s="192"/>
      <c r="DA88" s="192"/>
      <c r="DB88" s="192"/>
      <c r="DC88" s="192"/>
      <c r="DD88" s="192"/>
      <c r="DE88" s="192"/>
      <c r="DF88" s="192"/>
      <c r="DG88" s="192"/>
      <c r="DH88" s="192"/>
      <c r="DI88" s="192"/>
      <c r="DJ88" s="192"/>
      <c r="DK88" s="192"/>
      <c r="DL88" s="192"/>
      <c r="DM88" s="192"/>
      <c r="DN88" s="192"/>
      <c r="DO88" s="192"/>
      <c r="DP88" s="192"/>
      <c r="DQ88" s="192"/>
      <c r="DR88" s="192"/>
      <c r="DS88" s="192"/>
      <c r="DT88" s="192"/>
      <c r="DU88" s="192"/>
      <c r="DV88" s="192"/>
      <c r="DW88" s="192"/>
      <c r="DX88" s="192"/>
      <c r="DY88" s="192"/>
      <c r="DZ88" s="192"/>
      <c r="EA88" s="192"/>
      <c r="EB88" s="192"/>
      <c r="EC88" s="192"/>
      <c r="ED88" s="192"/>
      <c r="EE88" s="192"/>
      <c r="EF88" s="192"/>
      <c r="EG88" s="192"/>
      <c r="EH88" s="192"/>
      <c r="EI88" s="192"/>
      <c r="EJ88" s="192"/>
      <c r="EK88" s="192"/>
      <c r="EL88" s="192"/>
      <c r="EM88" s="192"/>
      <c r="EN88" s="192"/>
      <c r="EO88" s="192"/>
      <c r="EP88" s="192"/>
      <c r="EQ88" s="192"/>
      <c r="ER88" s="192"/>
      <c r="ES88" s="192"/>
      <c r="ET88" s="192"/>
      <c r="EU88" s="192"/>
      <c r="EV88" s="192"/>
      <c r="EW88" s="192"/>
      <c r="EX88" s="192"/>
      <c r="EY88" s="192"/>
      <c r="EZ88" s="192"/>
      <c r="FA88" s="192"/>
      <c r="FB88" s="192"/>
      <c r="FC88" s="192"/>
      <c r="FD88" s="192"/>
      <c r="FE88" s="192"/>
      <c r="FF88" s="192"/>
      <c r="FG88" s="192"/>
      <c r="FH88" s="192"/>
      <c r="FI88" s="192"/>
      <c r="FJ88" s="192"/>
      <c r="FK88" s="192"/>
      <c r="FL88" s="192"/>
      <c r="FM88" s="192"/>
      <c r="FN88" s="192"/>
      <c r="FO88" s="192"/>
      <c r="FP88" s="192"/>
      <c r="FQ88" s="192"/>
      <c r="FR88" s="192"/>
      <c r="FS88" s="192"/>
      <c r="FT88" s="192"/>
      <c r="FU88" s="192"/>
      <c r="FV88" s="192"/>
      <c r="FW88" s="192"/>
      <c r="FX88" s="192"/>
      <c r="FY88" s="192"/>
      <c r="FZ88" s="192"/>
      <c r="GA88" s="192"/>
      <c r="GB88" s="192"/>
      <c r="GC88" s="192"/>
      <c r="GD88" s="192"/>
      <c r="GE88" s="192"/>
      <c r="GF88" s="192"/>
      <c r="GG88" s="192"/>
      <c r="GH88" s="192"/>
      <c r="GI88" s="192"/>
      <c r="GJ88" s="192"/>
      <c r="GK88" s="192"/>
      <c r="GL88" s="192"/>
      <c r="GM88" s="192"/>
      <c r="GN88" s="192"/>
      <c r="GO88" s="192"/>
      <c r="GP88" s="192"/>
      <c r="GQ88" s="192"/>
      <c r="GR88" s="192"/>
      <c r="GS88" s="192"/>
      <c r="GT88" s="192"/>
      <c r="GU88" s="192"/>
      <c r="GV88" s="192"/>
      <c r="GW88" s="192"/>
      <c r="GX88" s="192"/>
      <c r="GY88" s="192"/>
      <c r="GZ88" s="192"/>
      <c r="HA88" s="192"/>
      <c r="HB88" s="192"/>
      <c r="HC88" s="192"/>
      <c r="HD88" s="192"/>
      <c r="HE88" s="192"/>
      <c r="HF88" s="192"/>
      <c r="HG88" s="192"/>
      <c r="HH88" s="192"/>
      <c r="HI88" s="192"/>
      <c r="HJ88" s="192"/>
      <c r="HK88" s="192"/>
      <c r="HL88" s="192"/>
      <c r="HM88" s="192"/>
      <c r="HN88" s="192"/>
      <c r="HO88" s="192"/>
      <c r="HP88" s="192"/>
      <c r="HQ88" s="192"/>
      <c r="HR88" s="192"/>
      <c r="HS88" s="192"/>
      <c r="HT88" s="192"/>
      <c r="HU88" s="192"/>
      <c r="HV88" s="192"/>
      <c r="HW88" s="192"/>
      <c r="HX88" s="192"/>
      <c r="HY88" s="192"/>
      <c r="HZ88" s="192"/>
      <c r="IA88" s="192"/>
      <c r="IB88" s="192"/>
      <c r="IC88" s="192"/>
      <c r="ID88" s="192"/>
      <c r="IE88" s="192"/>
      <c r="IF88" s="192"/>
      <c r="IG88" s="192"/>
      <c r="IH88" s="192"/>
      <c r="II88" s="192"/>
      <c r="IJ88" s="192"/>
      <c r="IK88" s="192"/>
      <c r="IL88" s="192"/>
      <c r="IM88" s="192"/>
      <c r="IN88" s="192"/>
      <c r="IO88" s="192"/>
      <c r="IP88" s="192"/>
      <c r="IQ88" s="192"/>
      <c r="IR88" s="192"/>
      <c r="IS88" s="192"/>
      <c r="IT88" s="192"/>
      <c r="IU88" s="192"/>
      <c r="IV88" s="192"/>
    </row>
    <row r="89" spans="1:256" x14ac:dyDescent="0.3">
      <c r="A89" s="193" t="s">
        <v>252</v>
      </c>
      <c r="B89" s="194"/>
      <c r="C89" s="195"/>
      <c r="D89" s="195"/>
      <c r="E89" s="195"/>
      <c r="F89" s="195"/>
      <c r="G89" s="194"/>
      <c r="H89" s="196"/>
    </row>
    <row r="90" spans="1:256" ht="15.75" customHeight="1" x14ac:dyDescent="0.25">
      <c r="A90" s="221" t="s">
        <v>256</v>
      </c>
      <c r="B90" s="223">
        <v>70</v>
      </c>
      <c r="C90" s="199">
        <v>2.99</v>
      </c>
      <c r="D90" s="199">
        <v>10</v>
      </c>
      <c r="E90" s="199">
        <v>2.15</v>
      </c>
      <c r="F90" s="199">
        <v>110.46</v>
      </c>
      <c r="G90" s="224" t="s">
        <v>257</v>
      </c>
      <c r="H90" s="225" t="s">
        <v>258</v>
      </c>
    </row>
    <row r="91" spans="1:256" x14ac:dyDescent="0.25">
      <c r="A91" s="264" t="s">
        <v>233</v>
      </c>
      <c r="B91" s="240">
        <v>100</v>
      </c>
      <c r="C91" s="231">
        <v>14.1</v>
      </c>
      <c r="D91" s="231">
        <v>15.3</v>
      </c>
      <c r="E91" s="231">
        <v>3.2</v>
      </c>
      <c r="F91" s="231">
        <v>205.9</v>
      </c>
      <c r="G91" s="265" t="s">
        <v>234</v>
      </c>
      <c r="H91" s="217" t="s">
        <v>235</v>
      </c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192"/>
      <c r="AJ91" s="192"/>
      <c r="AK91" s="192"/>
      <c r="AL91" s="192"/>
      <c r="AM91" s="192"/>
      <c r="AN91" s="192"/>
      <c r="AO91" s="192"/>
      <c r="AP91" s="192"/>
      <c r="AQ91" s="192"/>
      <c r="AR91" s="192"/>
      <c r="AS91" s="192"/>
      <c r="AT91" s="192"/>
      <c r="AU91" s="192"/>
      <c r="AV91" s="192"/>
      <c r="AW91" s="192"/>
      <c r="AX91" s="192"/>
      <c r="AY91" s="192"/>
      <c r="AZ91" s="192"/>
      <c r="BA91" s="192"/>
      <c r="BB91" s="192"/>
      <c r="BC91" s="192"/>
      <c r="BD91" s="192"/>
      <c r="BE91" s="192"/>
      <c r="BF91" s="192"/>
      <c r="BG91" s="192"/>
      <c r="BH91" s="192"/>
      <c r="BI91" s="192"/>
      <c r="BJ91" s="192"/>
      <c r="BK91" s="192"/>
      <c r="BL91" s="192"/>
      <c r="BM91" s="192"/>
      <c r="BN91" s="192"/>
      <c r="BO91" s="192"/>
      <c r="BP91" s="192"/>
      <c r="BQ91" s="192"/>
      <c r="BR91" s="192"/>
      <c r="BS91" s="192"/>
      <c r="BT91" s="192"/>
      <c r="BU91" s="192"/>
      <c r="BV91" s="192"/>
      <c r="BW91" s="192"/>
      <c r="BX91" s="192"/>
      <c r="BY91" s="192"/>
      <c r="BZ91" s="192"/>
      <c r="CA91" s="192"/>
      <c r="CB91" s="192"/>
      <c r="CC91" s="192"/>
      <c r="CD91" s="192"/>
      <c r="CE91" s="192"/>
      <c r="CF91" s="192"/>
      <c r="CG91" s="192"/>
      <c r="CH91" s="192"/>
      <c r="CI91" s="192"/>
      <c r="CJ91" s="192"/>
      <c r="CK91" s="192"/>
      <c r="CL91" s="192"/>
      <c r="CM91" s="192"/>
      <c r="CN91" s="192"/>
      <c r="CO91" s="192"/>
      <c r="CP91" s="192"/>
      <c r="CQ91" s="192"/>
      <c r="CR91" s="192"/>
      <c r="CS91" s="192"/>
      <c r="CT91" s="192"/>
      <c r="CU91" s="192"/>
      <c r="CV91" s="192"/>
      <c r="CW91" s="192"/>
      <c r="CX91" s="192"/>
      <c r="CY91" s="192"/>
      <c r="CZ91" s="192"/>
      <c r="DA91" s="192"/>
      <c r="DB91" s="192"/>
      <c r="DC91" s="192"/>
      <c r="DD91" s="192"/>
      <c r="DE91" s="192"/>
      <c r="DF91" s="192"/>
      <c r="DG91" s="192"/>
      <c r="DH91" s="192"/>
      <c r="DI91" s="192"/>
      <c r="DJ91" s="192"/>
      <c r="DK91" s="192"/>
      <c r="DL91" s="192"/>
      <c r="DM91" s="192"/>
      <c r="DN91" s="192"/>
      <c r="DO91" s="192"/>
      <c r="DP91" s="192"/>
      <c r="DQ91" s="192"/>
      <c r="DR91" s="192"/>
      <c r="DS91" s="192"/>
      <c r="DT91" s="192"/>
      <c r="DU91" s="192"/>
      <c r="DV91" s="192"/>
      <c r="DW91" s="192"/>
      <c r="DX91" s="192"/>
      <c r="DY91" s="192"/>
      <c r="DZ91" s="192"/>
      <c r="EA91" s="192"/>
      <c r="EB91" s="192"/>
      <c r="EC91" s="192"/>
      <c r="ED91" s="192"/>
      <c r="EE91" s="192"/>
      <c r="EF91" s="192"/>
      <c r="EG91" s="192"/>
      <c r="EH91" s="192"/>
      <c r="EI91" s="192"/>
      <c r="EJ91" s="192"/>
      <c r="EK91" s="192"/>
      <c r="EL91" s="192"/>
      <c r="EM91" s="192"/>
      <c r="EN91" s="192"/>
      <c r="EO91" s="192"/>
      <c r="EP91" s="192"/>
      <c r="EQ91" s="192"/>
      <c r="ER91" s="192"/>
      <c r="ES91" s="192"/>
      <c r="ET91" s="192"/>
      <c r="EU91" s="192"/>
      <c r="EV91" s="192"/>
      <c r="EW91" s="192"/>
      <c r="EX91" s="192"/>
      <c r="EY91" s="192"/>
      <c r="EZ91" s="192"/>
      <c r="FA91" s="192"/>
      <c r="FB91" s="192"/>
      <c r="FC91" s="192"/>
      <c r="FD91" s="192"/>
      <c r="FE91" s="192"/>
      <c r="FF91" s="192"/>
      <c r="FG91" s="192"/>
      <c r="FH91" s="192"/>
      <c r="FI91" s="192"/>
      <c r="FJ91" s="192"/>
      <c r="FK91" s="192"/>
      <c r="FL91" s="192"/>
      <c r="FM91" s="192"/>
      <c r="FN91" s="192"/>
      <c r="FO91" s="192"/>
      <c r="FP91" s="192"/>
      <c r="FQ91" s="192"/>
      <c r="FR91" s="192"/>
      <c r="FS91" s="192"/>
      <c r="FT91" s="192"/>
      <c r="FU91" s="192"/>
      <c r="FV91" s="192"/>
      <c r="FW91" s="192"/>
      <c r="FX91" s="192"/>
      <c r="FY91" s="192"/>
      <c r="FZ91" s="192"/>
      <c r="GA91" s="192"/>
      <c r="GB91" s="192"/>
      <c r="GC91" s="192"/>
      <c r="GD91" s="192"/>
      <c r="GE91" s="192"/>
      <c r="GF91" s="192"/>
      <c r="GG91" s="192"/>
      <c r="GH91" s="192"/>
      <c r="GI91" s="192"/>
      <c r="GJ91" s="192"/>
      <c r="GK91" s="192"/>
      <c r="GL91" s="192"/>
      <c r="GM91" s="192"/>
      <c r="GN91" s="192"/>
      <c r="GO91" s="192"/>
      <c r="GP91" s="192"/>
      <c r="GQ91" s="192"/>
      <c r="GR91" s="192"/>
      <c r="GS91" s="192"/>
      <c r="GT91" s="192"/>
      <c r="GU91" s="192"/>
      <c r="GV91" s="192"/>
      <c r="GW91" s="192"/>
      <c r="GX91" s="192"/>
      <c r="GY91" s="192"/>
      <c r="GZ91" s="192"/>
      <c r="HA91" s="192"/>
      <c r="HB91" s="192"/>
      <c r="HC91" s="192"/>
      <c r="HD91" s="192"/>
      <c r="HE91" s="192"/>
      <c r="HF91" s="192"/>
      <c r="HG91" s="192"/>
      <c r="HH91" s="192"/>
      <c r="HI91" s="192"/>
      <c r="HJ91" s="192"/>
      <c r="HK91" s="192"/>
      <c r="HL91" s="192"/>
      <c r="HM91" s="192"/>
      <c r="HN91" s="192"/>
      <c r="HO91" s="192"/>
      <c r="HP91" s="192"/>
      <c r="HQ91" s="192"/>
      <c r="HR91" s="192"/>
      <c r="HS91" s="192"/>
      <c r="HT91" s="192"/>
      <c r="HU91" s="192"/>
      <c r="HV91" s="192"/>
      <c r="HW91" s="192"/>
      <c r="HX91" s="192"/>
      <c r="HY91" s="192"/>
      <c r="HZ91" s="192"/>
      <c r="IA91" s="192"/>
      <c r="IB91" s="192"/>
      <c r="IC91" s="192"/>
      <c r="ID91" s="192"/>
      <c r="IE91" s="192"/>
      <c r="IF91" s="192"/>
      <c r="IG91" s="192"/>
      <c r="IH91" s="192"/>
      <c r="II91" s="192"/>
      <c r="IJ91" s="192"/>
      <c r="IK91" s="192"/>
      <c r="IL91" s="192"/>
      <c r="IM91" s="192"/>
      <c r="IN91" s="192"/>
      <c r="IO91" s="192"/>
      <c r="IP91" s="192"/>
      <c r="IQ91" s="192"/>
      <c r="IR91" s="192"/>
      <c r="IS91" s="192"/>
      <c r="IT91" s="192"/>
      <c r="IU91" s="192"/>
      <c r="IV91" s="192"/>
    </row>
    <row r="92" spans="1:256" x14ac:dyDescent="0.25">
      <c r="A92" s="215" t="s">
        <v>104</v>
      </c>
      <c r="B92" s="240">
        <v>150</v>
      </c>
      <c r="C92" s="241">
        <v>8.6</v>
      </c>
      <c r="D92" s="241">
        <v>6.09</v>
      </c>
      <c r="E92" s="241">
        <v>38.64</v>
      </c>
      <c r="F92" s="241">
        <v>243.75</v>
      </c>
      <c r="G92" s="213" t="s">
        <v>105</v>
      </c>
      <c r="H92" s="242" t="s">
        <v>106</v>
      </c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192"/>
      <c r="AK92" s="192"/>
      <c r="AL92" s="192"/>
      <c r="AM92" s="192"/>
      <c r="AN92" s="192"/>
      <c r="AO92" s="192"/>
      <c r="AP92" s="192"/>
      <c r="AQ92" s="192"/>
      <c r="AR92" s="192"/>
      <c r="AS92" s="192"/>
      <c r="AT92" s="192"/>
      <c r="AU92" s="192"/>
      <c r="AV92" s="192"/>
      <c r="AW92" s="192"/>
      <c r="AX92" s="192"/>
      <c r="AY92" s="192"/>
      <c r="AZ92" s="192"/>
      <c r="BA92" s="192"/>
      <c r="BB92" s="192"/>
      <c r="BC92" s="192"/>
      <c r="BD92" s="192"/>
      <c r="BE92" s="192"/>
      <c r="BF92" s="192"/>
      <c r="BG92" s="192"/>
      <c r="BH92" s="192"/>
      <c r="BI92" s="192"/>
      <c r="BJ92" s="192"/>
      <c r="BK92" s="192"/>
      <c r="BL92" s="192"/>
      <c r="BM92" s="192"/>
      <c r="BN92" s="192"/>
      <c r="BO92" s="192"/>
      <c r="BP92" s="192"/>
      <c r="BQ92" s="192"/>
      <c r="BR92" s="192"/>
      <c r="BS92" s="192"/>
      <c r="BT92" s="192"/>
      <c r="BU92" s="192"/>
      <c r="BV92" s="192"/>
      <c r="BW92" s="192"/>
      <c r="BX92" s="192"/>
      <c r="BY92" s="192"/>
      <c r="BZ92" s="192"/>
      <c r="CA92" s="192"/>
      <c r="CB92" s="192"/>
      <c r="CC92" s="192"/>
      <c r="CD92" s="192"/>
      <c r="CE92" s="192"/>
      <c r="CF92" s="192"/>
      <c r="CG92" s="192"/>
      <c r="CH92" s="192"/>
      <c r="CI92" s="192"/>
      <c r="CJ92" s="192"/>
      <c r="CK92" s="192"/>
      <c r="CL92" s="192"/>
      <c r="CM92" s="192"/>
      <c r="CN92" s="192"/>
      <c r="CO92" s="192"/>
      <c r="CP92" s="192"/>
      <c r="CQ92" s="192"/>
      <c r="CR92" s="192"/>
      <c r="CS92" s="192"/>
      <c r="CT92" s="192"/>
      <c r="CU92" s="192"/>
      <c r="CV92" s="192"/>
      <c r="CW92" s="192"/>
      <c r="CX92" s="192"/>
      <c r="CY92" s="192"/>
      <c r="CZ92" s="192"/>
      <c r="DA92" s="192"/>
      <c r="DB92" s="192"/>
      <c r="DC92" s="192"/>
      <c r="DD92" s="192"/>
      <c r="DE92" s="192"/>
      <c r="DF92" s="192"/>
      <c r="DG92" s="192"/>
      <c r="DH92" s="192"/>
      <c r="DI92" s="192"/>
      <c r="DJ92" s="192"/>
      <c r="DK92" s="192"/>
      <c r="DL92" s="192"/>
      <c r="DM92" s="192"/>
      <c r="DN92" s="192"/>
      <c r="DO92" s="192"/>
      <c r="DP92" s="192"/>
      <c r="DQ92" s="192"/>
      <c r="DR92" s="192"/>
      <c r="DS92" s="192"/>
      <c r="DT92" s="192"/>
      <c r="DU92" s="192"/>
      <c r="DV92" s="192"/>
      <c r="DW92" s="192"/>
      <c r="DX92" s="192"/>
      <c r="DY92" s="192"/>
      <c r="DZ92" s="192"/>
      <c r="EA92" s="192"/>
      <c r="EB92" s="192"/>
      <c r="EC92" s="192"/>
      <c r="ED92" s="192"/>
      <c r="EE92" s="192"/>
      <c r="EF92" s="192"/>
      <c r="EG92" s="192"/>
      <c r="EH92" s="192"/>
      <c r="EI92" s="192"/>
      <c r="EJ92" s="192"/>
      <c r="EK92" s="192"/>
      <c r="EL92" s="192"/>
      <c r="EM92" s="192"/>
      <c r="EN92" s="192"/>
      <c r="EO92" s="192"/>
      <c r="EP92" s="192"/>
      <c r="EQ92" s="192"/>
      <c r="ER92" s="192"/>
      <c r="ES92" s="192"/>
      <c r="ET92" s="192"/>
      <c r="EU92" s="192"/>
      <c r="EV92" s="192"/>
      <c r="EW92" s="192"/>
      <c r="EX92" s="192"/>
      <c r="EY92" s="192"/>
      <c r="EZ92" s="192"/>
      <c r="FA92" s="192"/>
      <c r="FB92" s="192"/>
      <c r="FC92" s="192"/>
      <c r="FD92" s="192"/>
      <c r="FE92" s="192"/>
      <c r="FF92" s="192"/>
      <c r="FG92" s="192"/>
      <c r="FH92" s="192"/>
      <c r="FI92" s="192"/>
      <c r="FJ92" s="192"/>
      <c r="FK92" s="192"/>
      <c r="FL92" s="192"/>
      <c r="FM92" s="192"/>
      <c r="FN92" s="192"/>
      <c r="FO92" s="192"/>
      <c r="FP92" s="192"/>
      <c r="FQ92" s="192"/>
      <c r="FR92" s="192"/>
      <c r="FS92" s="192"/>
      <c r="FT92" s="192"/>
      <c r="FU92" s="192"/>
      <c r="FV92" s="192"/>
      <c r="FW92" s="192"/>
      <c r="FX92" s="192"/>
      <c r="FY92" s="192"/>
      <c r="FZ92" s="192"/>
      <c r="GA92" s="192"/>
      <c r="GB92" s="192"/>
      <c r="GC92" s="192"/>
      <c r="GD92" s="192"/>
      <c r="GE92" s="192"/>
      <c r="GF92" s="192"/>
      <c r="GG92" s="192"/>
      <c r="GH92" s="192"/>
      <c r="GI92" s="192"/>
      <c r="GJ92" s="192"/>
      <c r="GK92" s="192"/>
      <c r="GL92" s="192"/>
      <c r="GM92" s="192"/>
      <c r="GN92" s="192"/>
      <c r="GO92" s="192"/>
      <c r="GP92" s="192"/>
      <c r="GQ92" s="192"/>
      <c r="GR92" s="192"/>
      <c r="GS92" s="192"/>
      <c r="GT92" s="192"/>
      <c r="GU92" s="192"/>
      <c r="GV92" s="192"/>
      <c r="GW92" s="192"/>
      <c r="GX92" s="192"/>
      <c r="GY92" s="192"/>
      <c r="GZ92" s="192"/>
      <c r="HA92" s="192"/>
      <c r="HB92" s="192"/>
      <c r="HC92" s="192"/>
      <c r="HD92" s="192"/>
      <c r="HE92" s="192"/>
      <c r="HF92" s="192"/>
      <c r="HG92" s="192"/>
      <c r="HH92" s="192"/>
      <c r="HI92" s="192"/>
      <c r="HJ92" s="192"/>
      <c r="HK92" s="192"/>
      <c r="HL92" s="192"/>
      <c r="HM92" s="192"/>
      <c r="HN92" s="192"/>
      <c r="HO92" s="192"/>
      <c r="HP92" s="192"/>
      <c r="HQ92" s="192"/>
      <c r="HR92" s="192"/>
      <c r="HS92" s="192"/>
      <c r="HT92" s="192"/>
      <c r="HU92" s="192"/>
      <c r="HV92" s="192"/>
      <c r="HW92" s="192"/>
      <c r="HX92" s="192"/>
      <c r="HY92" s="192"/>
      <c r="HZ92" s="192"/>
      <c r="IA92" s="192"/>
      <c r="IB92" s="192"/>
      <c r="IC92" s="192"/>
      <c r="ID92" s="192"/>
      <c r="IE92" s="192"/>
      <c r="IF92" s="192"/>
      <c r="IG92" s="192"/>
      <c r="IH92" s="192"/>
      <c r="II92" s="192"/>
      <c r="IJ92" s="192"/>
      <c r="IK92" s="192"/>
      <c r="IL92" s="192"/>
      <c r="IM92" s="192"/>
      <c r="IN92" s="192"/>
      <c r="IO92" s="192"/>
      <c r="IP92" s="192"/>
      <c r="IQ92" s="192"/>
      <c r="IR92" s="192"/>
      <c r="IS92" s="192"/>
      <c r="IT92" s="192"/>
      <c r="IU92" s="192"/>
      <c r="IV92" s="192"/>
    </row>
    <row r="93" spans="1:256" x14ac:dyDescent="0.25">
      <c r="A93" s="217" t="s">
        <v>21</v>
      </c>
      <c r="B93" s="209">
        <v>215</v>
      </c>
      <c r="C93" s="209">
        <v>7.0000000000000007E-2</v>
      </c>
      <c r="D93" s="209">
        <v>0.02</v>
      </c>
      <c r="E93" s="209">
        <v>15</v>
      </c>
      <c r="F93" s="209">
        <v>60</v>
      </c>
      <c r="G93" s="213" t="s">
        <v>22</v>
      </c>
      <c r="H93" s="230" t="s">
        <v>23</v>
      </c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2"/>
      <c r="AH93" s="192"/>
      <c r="AI93" s="192"/>
      <c r="AJ93" s="192"/>
      <c r="AK93" s="192"/>
      <c r="AL93" s="192"/>
      <c r="AM93" s="192"/>
      <c r="AN93" s="192"/>
      <c r="AO93" s="192"/>
      <c r="AP93" s="192"/>
      <c r="AQ93" s="192"/>
      <c r="AR93" s="192"/>
      <c r="AS93" s="192"/>
      <c r="AT93" s="192"/>
      <c r="AU93" s="192"/>
      <c r="AV93" s="192"/>
      <c r="AW93" s="192"/>
      <c r="AX93" s="192"/>
      <c r="AY93" s="192"/>
      <c r="AZ93" s="192"/>
      <c r="BA93" s="192"/>
      <c r="BB93" s="192"/>
      <c r="BC93" s="192"/>
      <c r="BD93" s="192"/>
      <c r="BE93" s="192"/>
      <c r="BF93" s="192"/>
      <c r="BG93" s="192"/>
      <c r="BH93" s="192"/>
      <c r="BI93" s="192"/>
      <c r="BJ93" s="192"/>
      <c r="BK93" s="192"/>
      <c r="BL93" s="192"/>
      <c r="BM93" s="192"/>
      <c r="BN93" s="192"/>
      <c r="BO93" s="192"/>
      <c r="BP93" s="192"/>
      <c r="BQ93" s="192"/>
      <c r="BR93" s="192"/>
      <c r="BS93" s="192"/>
      <c r="BT93" s="192"/>
      <c r="BU93" s="192"/>
      <c r="BV93" s="192"/>
      <c r="BW93" s="192"/>
      <c r="BX93" s="192"/>
      <c r="BY93" s="192"/>
      <c r="BZ93" s="192"/>
      <c r="CA93" s="192"/>
      <c r="CB93" s="192"/>
      <c r="CC93" s="192"/>
      <c r="CD93" s="192"/>
      <c r="CE93" s="192"/>
      <c r="CF93" s="192"/>
      <c r="CG93" s="192"/>
      <c r="CH93" s="192"/>
      <c r="CI93" s="192"/>
      <c r="CJ93" s="192"/>
      <c r="CK93" s="192"/>
      <c r="CL93" s="192"/>
      <c r="CM93" s="192"/>
      <c r="CN93" s="192"/>
      <c r="CO93" s="192"/>
      <c r="CP93" s="192"/>
      <c r="CQ93" s="192"/>
      <c r="CR93" s="192"/>
      <c r="CS93" s="192"/>
      <c r="CT93" s="192"/>
      <c r="CU93" s="192"/>
      <c r="CV93" s="192"/>
      <c r="CW93" s="192"/>
      <c r="CX93" s="192"/>
      <c r="CY93" s="192"/>
      <c r="CZ93" s="192"/>
      <c r="DA93" s="192"/>
      <c r="DB93" s="192"/>
      <c r="DC93" s="192"/>
      <c r="DD93" s="192"/>
      <c r="DE93" s="192"/>
      <c r="DF93" s="192"/>
      <c r="DG93" s="192"/>
      <c r="DH93" s="192"/>
      <c r="DI93" s="192"/>
      <c r="DJ93" s="192"/>
      <c r="DK93" s="192"/>
      <c r="DL93" s="192"/>
      <c r="DM93" s="192"/>
      <c r="DN93" s="192"/>
      <c r="DO93" s="192"/>
      <c r="DP93" s="192"/>
      <c r="DQ93" s="192"/>
      <c r="DR93" s="192"/>
      <c r="DS93" s="192"/>
      <c r="DT93" s="192"/>
      <c r="DU93" s="192"/>
      <c r="DV93" s="192"/>
      <c r="DW93" s="192"/>
      <c r="DX93" s="192"/>
      <c r="DY93" s="192"/>
      <c r="DZ93" s="192"/>
      <c r="EA93" s="192"/>
      <c r="EB93" s="192"/>
      <c r="EC93" s="192"/>
      <c r="ED93" s="192"/>
      <c r="EE93" s="192"/>
      <c r="EF93" s="192"/>
      <c r="EG93" s="192"/>
      <c r="EH93" s="192"/>
      <c r="EI93" s="192"/>
      <c r="EJ93" s="192"/>
      <c r="EK93" s="192"/>
      <c r="EL93" s="192"/>
      <c r="EM93" s="192"/>
      <c r="EN93" s="192"/>
      <c r="EO93" s="192"/>
      <c r="EP93" s="192"/>
      <c r="EQ93" s="192"/>
      <c r="ER93" s="192"/>
      <c r="ES93" s="192"/>
      <c r="ET93" s="192"/>
      <c r="EU93" s="192"/>
      <c r="EV93" s="192"/>
      <c r="EW93" s="192"/>
      <c r="EX93" s="192"/>
      <c r="EY93" s="192"/>
      <c r="EZ93" s="192"/>
      <c r="FA93" s="192"/>
      <c r="FB93" s="192"/>
      <c r="FC93" s="192"/>
      <c r="FD93" s="192"/>
      <c r="FE93" s="192"/>
      <c r="FF93" s="192"/>
      <c r="FG93" s="192"/>
      <c r="FH93" s="192"/>
      <c r="FI93" s="192"/>
      <c r="FJ93" s="192"/>
      <c r="FK93" s="192"/>
      <c r="FL93" s="192"/>
      <c r="FM93" s="192"/>
      <c r="FN93" s="192"/>
      <c r="FO93" s="192"/>
      <c r="FP93" s="192"/>
      <c r="FQ93" s="192"/>
      <c r="FR93" s="192"/>
      <c r="FS93" s="192"/>
      <c r="FT93" s="192"/>
      <c r="FU93" s="192"/>
      <c r="FV93" s="192"/>
      <c r="FW93" s="192"/>
      <c r="FX93" s="192"/>
      <c r="FY93" s="192"/>
      <c r="FZ93" s="192"/>
      <c r="GA93" s="192"/>
      <c r="GB93" s="192"/>
      <c r="GC93" s="192"/>
      <c r="GD93" s="192"/>
      <c r="GE93" s="192"/>
      <c r="GF93" s="192"/>
      <c r="GG93" s="192"/>
      <c r="GH93" s="192"/>
      <c r="GI93" s="192"/>
      <c r="GJ93" s="192"/>
      <c r="GK93" s="192"/>
      <c r="GL93" s="192"/>
      <c r="GM93" s="192"/>
      <c r="GN93" s="192"/>
      <c r="GO93" s="192"/>
      <c r="GP93" s="192"/>
      <c r="GQ93" s="192"/>
      <c r="GR93" s="192"/>
      <c r="GS93" s="192"/>
      <c r="GT93" s="192"/>
      <c r="GU93" s="192"/>
      <c r="GV93" s="192"/>
      <c r="GW93" s="192"/>
      <c r="GX93" s="192"/>
      <c r="GY93" s="192"/>
      <c r="GZ93" s="192"/>
      <c r="HA93" s="192"/>
      <c r="HB93" s="192"/>
      <c r="HC93" s="192"/>
      <c r="HD93" s="192"/>
      <c r="HE93" s="192"/>
      <c r="HF93" s="192"/>
      <c r="HG93" s="192"/>
      <c r="HH93" s="192"/>
      <c r="HI93" s="192"/>
      <c r="HJ93" s="192"/>
      <c r="HK93" s="192"/>
      <c r="HL93" s="192"/>
      <c r="HM93" s="192"/>
      <c r="HN93" s="192"/>
      <c r="HO93" s="192"/>
      <c r="HP93" s="192"/>
      <c r="HQ93" s="192"/>
      <c r="HR93" s="192"/>
      <c r="HS93" s="192"/>
      <c r="HT93" s="192"/>
      <c r="HU93" s="192"/>
      <c r="HV93" s="192"/>
      <c r="HW93" s="192"/>
      <c r="HX93" s="192"/>
      <c r="HY93" s="192"/>
      <c r="HZ93" s="192"/>
      <c r="IA93" s="192"/>
      <c r="IB93" s="192"/>
      <c r="IC93" s="192"/>
      <c r="ID93" s="192"/>
      <c r="IE93" s="192"/>
      <c r="IF93" s="192"/>
      <c r="IG93" s="192"/>
      <c r="IH93" s="192"/>
      <c r="II93" s="192"/>
      <c r="IJ93" s="192"/>
      <c r="IK93" s="192"/>
      <c r="IL93" s="192"/>
      <c r="IM93" s="192"/>
      <c r="IN93" s="192"/>
      <c r="IO93" s="192"/>
      <c r="IP93" s="192"/>
      <c r="IQ93" s="192"/>
      <c r="IR93" s="192"/>
      <c r="IS93" s="192"/>
      <c r="IT93" s="192"/>
      <c r="IU93" s="192"/>
      <c r="IV93" s="192"/>
    </row>
    <row r="94" spans="1:256" x14ac:dyDescent="0.25">
      <c r="A94" s="215" t="s">
        <v>79</v>
      </c>
      <c r="B94" s="216">
        <v>20</v>
      </c>
      <c r="C94" s="212">
        <f>3.2/2</f>
        <v>1.6</v>
      </c>
      <c r="D94" s="212">
        <f>0.4/2</f>
        <v>0.2</v>
      </c>
      <c r="E94" s="212">
        <f>20.4/2</f>
        <v>10.199999999999999</v>
      </c>
      <c r="F94" s="212">
        <v>50</v>
      </c>
      <c r="G94" s="209" t="s">
        <v>46</v>
      </c>
      <c r="H94" s="217" t="s">
        <v>49</v>
      </c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192"/>
      <c r="AJ94" s="192"/>
      <c r="AK94" s="192"/>
      <c r="AL94" s="192"/>
      <c r="AM94" s="192"/>
      <c r="AN94" s="192"/>
      <c r="AO94" s="192"/>
      <c r="AP94" s="192"/>
      <c r="AQ94" s="192"/>
      <c r="AR94" s="192"/>
      <c r="AS94" s="192"/>
      <c r="AT94" s="192"/>
      <c r="AU94" s="192"/>
      <c r="AV94" s="192"/>
      <c r="AW94" s="192"/>
      <c r="AX94" s="192"/>
      <c r="AY94" s="192"/>
      <c r="AZ94" s="192"/>
      <c r="BA94" s="192"/>
      <c r="BB94" s="192"/>
      <c r="BC94" s="192"/>
      <c r="BD94" s="192"/>
      <c r="BE94" s="192"/>
      <c r="BF94" s="192"/>
      <c r="BG94" s="192"/>
      <c r="BH94" s="192"/>
      <c r="BI94" s="192"/>
      <c r="BJ94" s="192"/>
      <c r="BK94" s="192"/>
      <c r="BL94" s="192"/>
      <c r="BM94" s="192"/>
      <c r="BN94" s="192"/>
      <c r="BO94" s="192"/>
      <c r="BP94" s="192"/>
      <c r="BQ94" s="192"/>
      <c r="BR94" s="192"/>
      <c r="BS94" s="192"/>
      <c r="BT94" s="192"/>
      <c r="BU94" s="192"/>
      <c r="BV94" s="192"/>
      <c r="BW94" s="192"/>
      <c r="BX94" s="192"/>
      <c r="BY94" s="192"/>
      <c r="BZ94" s="192"/>
      <c r="CA94" s="192"/>
      <c r="CB94" s="192"/>
      <c r="CC94" s="192"/>
      <c r="CD94" s="192"/>
      <c r="CE94" s="192"/>
      <c r="CF94" s="192"/>
      <c r="CG94" s="192"/>
      <c r="CH94" s="192"/>
      <c r="CI94" s="192"/>
      <c r="CJ94" s="192"/>
      <c r="CK94" s="192"/>
      <c r="CL94" s="192"/>
      <c r="CM94" s="192"/>
      <c r="CN94" s="192"/>
      <c r="CO94" s="192"/>
      <c r="CP94" s="192"/>
      <c r="CQ94" s="192"/>
      <c r="CR94" s="192"/>
      <c r="CS94" s="192"/>
      <c r="CT94" s="192"/>
      <c r="CU94" s="192"/>
      <c r="CV94" s="192"/>
      <c r="CW94" s="192"/>
      <c r="CX94" s="192"/>
      <c r="CY94" s="192"/>
      <c r="CZ94" s="192"/>
      <c r="DA94" s="192"/>
      <c r="DB94" s="192"/>
      <c r="DC94" s="192"/>
      <c r="DD94" s="192"/>
      <c r="DE94" s="192"/>
      <c r="DF94" s="192"/>
      <c r="DG94" s="192"/>
      <c r="DH94" s="192"/>
      <c r="DI94" s="192"/>
      <c r="DJ94" s="192"/>
      <c r="DK94" s="192"/>
      <c r="DL94" s="192"/>
      <c r="DM94" s="192"/>
      <c r="DN94" s="192"/>
      <c r="DO94" s="192"/>
      <c r="DP94" s="192"/>
      <c r="DQ94" s="192"/>
      <c r="DR94" s="192"/>
      <c r="DS94" s="192"/>
      <c r="DT94" s="192"/>
      <c r="DU94" s="192"/>
      <c r="DV94" s="192"/>
      <c r="DW94" s="192"/>
      <c r="DX94" s="192"/>
      <c r="DY94" s="192"/>
      <c r="DZ94" s="192"/>
      <c r="EA94" s="192"/>
      <c r="EB94" s="192"/>
      <c r="EC94" s="192"/>
      <c r="ED94" s="192"/>
      <c r="EE94" s="192"/>
      <c r="EF94" s="192"/>
      <c r="EG94" s="192"/>
      <c r="EH94" s="192"/>
      <c r="EI94" s="192"/>
      <c r="EJ94" s="192"/>
      <c r="EK94" s="192"/>
      <c r="EL94" s="192"/>
      <c r="EM94" s="192"/>
      <c r="EN94" s="192"/>
      <c r="EO94" s="192"/>
      <c r="EP94" s="192"/>
      <c r="EQ94" s="192"/>
      <c r="ER94" s="192"/>
      <c r="ES94" s="192"/>
      <c r="ET94" s="192"/>
      <c r="EU94" s="192"/>
      <c r="EV94" s="192"/>
      <c r="EW94" s="192"/>
      <c r="EX94" s="192"/>
      <c r="EY94" s="192"/>
      <c r="EZ94" s="192"/>
      <c r="FA94" s="192"/>
      <c r="FB94" s="192"/>
      <c r="FC94" s="192"/>
      <c r="FD94" s="192"/>
      <c r="FE94" s="192"/>
      <c r="FF94" s="192"/>
      <c r="FG94" s="192"/>
      <c r="FH94" s="192"/>
      <c r="FI94" s="192"/>
      <c r="FJ94" s="192"/>
      <c r="FK94" s="192"/>
      <c r="FL94" s="192"/>
      <c r="FM94" s="192"/>
      <c r="FN94" s="192"/>
      <c r="FO94" s="192"/>
      <c r="FP94" s="192"/>
      <c r="FQ94" s="192"/>
      <c r="FR94" s="192"/>
      <c r="FS94" s="192"/>
      <c r="FT94" s="192"/>
      <c r="FU94" s="192"/>
      <c r="FV94" s="192"/>
      <c r="FW94" s="192"/>
      <c r="FX94" s="192"/>
      <c r="FY94" s="192"/>
      <c r="FZ94" s="192"/>
      <c r="GA94" s="192"/>
      <c r="GB94" s="192"/>
      <c r="GC94" s="192"/>
      <c r="GD94" s="192"/>
      <c r="GE94" s="192"/>
      <c r="GF94" s="192"/>
      <c r="GG94" s="192"/>
      <c r="GH94" s="192"/>
      <c r="GI94" s="192"/>
      <c r="GJ94" s="192"/>
      <c r="GK94" s="192"/>
      <c r="GL94" s="192"/>
      <c r="GM94" s="192"/>
      <c r="GN94" s="192"/>
      <c r="GO94" s="192"/>
      <c r="GP94" s="192"/>
      <c r="GQ94" s="192"/>
      <c r="GR94" s="192"/>
      <c r="GS94" s="192"/>
      <c r="GT94" s="192"/>
      <c r="GU94" s="192"/>
      <c r="GV94" s="192"/>
      <c r="GW94" s="192"/>
      <c r="GX94" s="192"/>
      <c r="GY94" s="192"/>
      <c r="GZ94" s="192"/>
      <c r="HA94" s="192"/>
      <c r="HB94" s="192"/>
      <c r="HC94" s="192"/>
      <c r="HD94" s="192"/>
      <c r="HE94" s="192"/>
      <c r="HF94" s="192"/>
      <c r="HG94" s="192"/>
      <c r="HH94" s="192"/>
      <c r="HI94" s="192"/>
      <c r="HJ94" s="192"/>
      <c r="HK94" s="192"/>
      <c r="HL94" s="192"/>
      <c r="HM94" s="192"/>
      <c r="HN94" s="192"/>
      <c r="HO94" s="192"/>
      <c r="HP94" s="192"/>
      <c r="HQ94" s="192"/>
      <c r="HR94" s="192"/>
      <c r="HS94" s="192"/>
      <c r="HT94" s="192"/>
      <c r="HU94" s="192"/>
      <c r="HV94" s="192"/>
      <c r="HW94" s="192"/>
      <c r="HX94" s="192"/>
      <c r="HY94" s="192"/>
      <c r="HZ94" s="192"/>
      <c r="IA94" s="192"/>
      <c r="IB94" s="192"/>
      <c r="IC94" s="192"/>
      <c r="ID94" s="192"/>
      <c r="IE94" s="192"/>
      <c r="IF94" s="192"/>
      <c r="IG94" s="192"/>
      <c r="IH94" s="192"/>
      <c r="II94" s="192"/>
      <c r="IJ94" s="192"/>
      <c r="IK94" s="192"/>
      <c r="IL94" s="192"/>
      <c r="IM94" s="192"/>
      <c r="IN94" s="192"/>
      <c r="IO94" s="192"/>
      <c r="IP94" s="192"/>
      <c r="IQ94" s="192"/>
      <c r="IR94" s="192"/>
      <c r="IS94" s="192"/>
      <c r="IT94" s="192"/>
      <c r="IU94" s="192"/>
      <c r="IV94" s="192"/>
    </row>
    <row r="95" spans="1:256" x14ac:dyDescent="0.3">
      <c r="A95" s="218" t="s">
        <v>25</v>
      </c>
      <c r="B95" s="188">
        <f>SUM(B90:B94)</f>
        <v>555</v>
      </c>
      <c r="C95" s="219">
        <f>SUM(C90:C94)</f>
        <v>27.36</v>
      </c>
      <c r="D95" s="219">
        <f>SUM(D90:D94)</f>
        <v>31.61</v>
      </c>
      <c r="E95" s="219">
        <f>SUM(E90:E94)</f>
        <v>69.19</v>
      </c>
      <c r="F95" s="219">
        <f>SUM(F90:F94)</f>
        <v>670.11</v>
      </c>
      <c r="G95" s="220"/>
      <c r="H95" s="245"/>
      <c r="I95" s="246"/>
      <c r="J95" s="246"/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246"/>
      <c r="AG95" s="246"/>
      <c r="AH95" s="246"/>
      <c r="AI95" s="246"/>
      <c r="AJ95" s="246"/>
      <c r="AK95" s="246"/>
      <c r="AL95" s="246"/>
      <c r="AM95" s="246"/>
      <c r="AN95" s="246"/>
      <c r="AO95" s="246"/>
      <c r="AP95" s="246"/>
      <c r="AQ95" s="246"/>
      <c r="AR95" s="246"/>
      <c r="AS95" s="246"/>
      <c r="AT95" s="246"/>
      <c r="AU95" s="246"/>
      <c r="AV95" s="246"/>
      <c r="AW95" s="246"/>
      <c r="AX95" s="246"/>
      <c r="AY95" s="246"/>
      <c r="AZ95" s="246"/>
      <c r="BA95" s="246"/>
      <c r="BB95" s="246"/>
      <c r="BC95" s="246"/>
      <c r="BD95" s="246"/>
      <c r="BE95" s="246"/>
      <c r="BF95" s="246"/>
      <c r="BG95" s="246"/>
      <c r="BH95" s="246"/>
      <c r="BI95" s="246"/>
      <c r="BJ95" s="246"/>
      <c r="BK95" s="246"/>
      <c r="BL95" s="246"/>
      <c r="BM95" s="246"/>
      <c r="BN95" s="246"/>
      <c r="BO95" s="246"/>
      <c r="BP95" s="246"/>
      <c r="BQ95" s="246"/>
      <c r="BR95" s="246"/>
      <c r="BS95" s="246"/>
      <c r="BT95" s="246"/>
      <c r="BU95" s="246"/>
      <c r="BV95" s="246"/>
      <c r="BW95" s="246"/>
      <c r="BX95" s="246"/>
      <c r="BY95" s="246"/>
      <c r="BZ95" s="246"/>
      <c r="CA95" s="246"/>
      <c r="CB95" s="246"/>
      <c r="CC95" s="246"/>
      <c r="CD95" s="246"/>
      <c r="CE95" s="246"/>
      <c r="CF95" s="246"/>
      <c r="CG95" s="246"/>
      <c r="CH95" s="246"/>
      <c r="CI95" s="246"/>
      <c r="CJ95" s="246"/>
      <c r="CK95" s="246"/>
      <c r="CL95" s="246"/>
      <c r="CM95" s="246"/>
      <c r="CN95" s="246"/>
      <c r="CO95" s="246"/>
      <c r="CP95" s="246"/>
      <c r="CQ95" s="246"/>
      <c r="CR95" s="246"/>
      <c r="CS95" s="246"/>
      <c r="CT95" s="246"/>
      <c r="CU95" s="246"/>
      <c r="CV95" s="246"/>
      <c r="CW95" s="246"/>
      <c r="CX95" s="246"/>
      <c r="CY95" s="246"/>
      <c r="CZ95" s="246"/>
      <c r="DA95" s="246"/>
      <c r="DB95" s="246"/>
      <c r="DC95" s="246"/>
      <c r="DD95" s="246"/>
      <c r="DE95" s="246"/>
      <c r="DF95" s="246"/>
      <c r="DG95" s="246"/>
      <c r="DH95" s="246"/>
      <c r="DI95" s="246"/>
      <c r="DJ95" s="246"/>
      <c r="DK95" s="246"/>
      <c r="DL95" s="246"/>
      <c r="DM95" s="246"/>
      <c r="DN95" s="246"/>
      <c r="DO95" s="246"/>
      <c r="DP95" s="246"/>
      <c r="DQ95" s="246"/>
      <c r="DR95" s="246"/>
      <c r="DS95" s="246"/>
      <c r="DT95" s="246"/>
      <c r="DU95" s="246"/>
      <c r="DV95" s="246"/>
      <c r="DW95" s="246"/>
      <c r="DX95" s="246"/>
      <c r="DY95" s="246"/>
      <c r="DZ95" s="246"/>
      <c r="EA95" s="246"/>
      <c r="EB95" s="246"/>
      <c r="EC95" s="246"/>
      <c r="ED95" s="246"/>
      <c r="EE95" s="246"/>
      <c r="EF95" s="246"/>
      <c r="EG95" s="246"/>
      <c r="EH95" s="246"/>
      <c r="EI95" s="246"/>
      <c r="EJ95" s="246"/>
      <c r="EK95" s="246"/>
      <c r="EL95" s="246"/>
      <c r="EM95" s="246"/>
      <c r="EN95" s="246"/>
      <c r="EO95" s="246"/>
      <c r="EP95" s="246"/>
      <c r="EQ95" s="246"/>
      <c r="ER95" s="246"/>
      <c r="ES95" s="246"/>
      <c r="ET95" s="246"/>
      <c r="EU95" s="246"/>
      <c r="EV95" s="246"/>
      <c r="EW95" s="246"/>
      <c r="EX95" s="246"/>
      <c r="EY95" s="246"/>
      <c r="EZ95" s="246"/>
      <c r="FA95" s="246"/>
      <c r="FB95" s="246"/>
      <c r="FC95" s="246"/>
      <c r="FD95" s="246"/>
      <c r="FE95" s="246"/>
      <c r="FF95" s="246"/>
      <c r="FG95" s="246"/>
      <c r="FH95" s="246"/>
      <c r="FI95" s="246"/>
      <c r="FJ95" s="246"/>
      <c r="FK95" s="246"/>
      <c r="FL95" s="246"/>
      <c r="FM95" s="246"/>
      <c r="FN95" s="246"/>
      <c r="FO95" s="246"/>
      <c r="FP95" s="246"/>
      <c r="FQ95" s="246"/>
      <c r="FR95" s="246"/>
      <c r="FS95" s="246"/>
      <c r="FT95" s="246"/>
      <c r="FU95" s="246"/>
      <c r="FV95" s="246"/>
      <c r="FW95" s="246"/>
      <c r="FX95" s="246"/>
      <c r="FY95" s="246"/>
      <c r="FZ95" s="246"/>
      <c r="GA95" s="246"/>
      <c r="GB95" s="246"/>
      <c r="GC95" s="246"/>
      <c r="GD95" s="246"/>
      <c r="GE95" s="246"/>
      <c r="GF95" s="246"/>
      <c r="GG95" s="246"/>
      <c r="GH95" s="246"/>
      <c r="GI95" s="246"/>
      <c r="GJ95" s="246"/>
      <c r="GK95" s="246"/>
      <c r="GL95" s="246"/>
      <c r="GM95" s="246"/>
      <c r="GN95" s="246"/>
      <c r="GO95" s="246"/>
      <c r="GP95" s="246"/>
      <c r="GQ95" s="246"/>
      <c r="GR95" s="246"/>
      <c r="GS95" s="246"/>
      <c r="GT95" s="246"/>
      <c r="GU95" s="246"/>
      <c r="GV95" s="246"/>
      <c r="GW95" s="246"/>
      <c r="GX95" s="246"/>
      <c r="GY95" s="246"/>
      <c r="GZ95" s="246"/>
      <c r="HA95" s="246"/>
      <c r="HB95" s="246"/>
      <c r="HC95" s="246"/>
      <c r="HD95" s="246"/>
      <c r="HE95" s="246"/>
      <c r="HF95" s="246"/>
      <c r="HG95" s="246"/>
      <c r="HH95" s="246"/>
      <c r="HI95" s="246"/>
      <c r="HJ95" s="246"/>
      <c r="HK95" s="246"/>
      <c r="HL95" s="246"/>
      <c r="HM95" s="246"/>
      <c r="HN95" s="246"/>
      <c r="HO95" s="246"/>
      <c r="HP95" s="246"/>
      <c r="HQ95" s="246"/>
      <c r="HR95" s="246"/>
      <c r="HS95" s="246"/>
      <c r="HT95" s="246"/>
      <c r="HU95" s="246"/>
      <c r="HV95" s="246"/>
      <c r="HW95" s="246"/>
      <c r="HX95" s="246"/>
      <c r="HY95" s="246"/>
      <c r="HZ95" s="246"/>
      <c r="IA95" s="246"/>
      <c r="IB95" s="246"/>
      <c r="IC95" s="246"/>
      <c r="ID95" s="246"/>
      <c r="IE95" s="246"/>
      <c r="IF95" s="246"/>
      <c r="IG95" s="246"/>
      <c r="IH95" s="246"/>
      <c r="II95" s="246"/>
      <c r="IJ95" s="246"/>
      <c r="IK95" s="246"/>
      <c r="IL95" s="246"/>
      <c r="IM95" s="246"/>
      <c r="IN95" s="246"/>
      <c r="IO95" s="246"/>
      <c r="IP95" s="246"/>
      <c r="IQ95" s="246"/>
      <c r="IR95" s="246"/>
      <c r="IS95" s="246"/>
      <c r="IT95" s="246"/>
      <c r="IU95" s="246"/>
      <c r="IV95" s="246"/>
    </row>
    <row r="96" spans="1:256" x14ac:dyDescent="0.3">
      <c r="A96" s="266" t="s">
        <v>111</v>
      </c>
      <c r="B96" s="266"/>
      <c r="C96" s="266"/>
      <c r="D96" s="266"/>
      <c r="E96" s="266"/>
      <c r="F96" s="266"/>
      <c r="G96" s="266"/>
      <c r="H96" s="266"/>
    </row>
    <row r="97" spans="1:256" ht="12" customHeight="1" x14ac:dyDescent="0.25">
      <c r="A97" s="188" t="s">
        <v>247</v>
      </c>
      <c r="B97" s="188" t="s">
        <v>6</v>
      </c>
      <c r="C97" s="189" t="s">
        <v>248</v>
      </c>
      <c r="D97" s="189" t="s">
        <v>249</v>
      </c>
      <c r="E97" s="189" t="s">
        <v>250</v>
      </c>
      <c r="F97" s="190" t="s">
        <v>10</v>
      </c>
      <c r="G97" s="191" t="s">
        <v>4</v>
      </c>
      <c r="H97" s="189" t="s">
        <v>251</v>
      </c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  <c r="AF97" s="192"/>
      <c r="AG97" s="192"/>
      <c r="AH97" s="192"/>
      <c r="AI97" s="192"/>
      <c r="AJ97" s="192"/>
      <c r="AK97" s="192"/>
      <c r="AL97" s="192"/>
      <c r="AM97" s="192"/>
      <c r="AN97" s="192"/>
      <c r="AO97" s="192"/>
      <c r="AP97" s="192"/>
      <c r="AQ97" s="192"/>
      <c r="AR97" s="192"/>
      <c r="AS97" s="192"/>
      <c r="AT97" s="192"/>
      <c r="AU97" s="192"/>
      <c r="AV97" s="192"/>
      <c r="AW97" s="192"/>
      <c r="AX97" s="192"/>
      <c r="AY97" s="192"/>
      <c r="AZ97" s="192"/>
      <c r="BA97" s="192"/>
      <c r="BB97" s="192"/>
      <c r="BC97" s="192"/>
      <c r="BD97" s="192"/>
      <c r="BE97" s="192"/>
      <c r="BF97" s="192"/>
      <c r="BG97" s="192"/>
      <c r="BH97" s="192"/>
      <c r="BI97" s="192"/>
      <c r="BJ97" s="192"/>
      <c r="BK97" s="192"/>
      <c r="BL97" s="192"/>
      <c r="BM97" s="192"/>
      <c r="BN97" s="192"/>
      <c r="BO97" s="192"/>
      <c r="BP97" s="192"/>
      <c r="BQ97" s="192"/>
      <c r="BR97" s="192"/>
      <c r="BS97" s="192"/>
      <c r="BT97" s="192"/>
      <c r="BU97" s="192"/>
      <c r="BV97" s="192"/>
      <c r="BW97" s="192"/>
      <c r="BX97" s="192"/>
      <c r="BY97" s="192"/>
      <c r="BZ97" s="192"/>
      <c r="CA97" s="192"/>
      <c r="CB97" s="192"/>
      <c r="CC97" s="192"/>
      <c r="CD97" s="192"/>
      <c r="CE97" s="192"/>
      <c r="CF97" s="192"/>
      <c r="CG97" s="192"/>
      <c r="CH97" s="192"/>
      <c r="CI97" s="192"/>
      <c r="CJ97" s="192"/>
      <c r="CK97" s="192"/>
      <c r="CL97" s="192"/>
      <c r="CM97" s="192"/>
      <c r="CN97" s="192"/>
      <c r="CO97" s="192"/>
      <c r="CP97" s="192"/>
      <c r="CQ97" s="192"/>
      <c r="CR97" s="192"/>
      <c r="CS97" s="192"/>
      <c r="CT97" s="192"/>
      <c r="CU97" s="192"/>
      <c r="CV97" s="192"/>
      <c r="CW97" s="192"/>
      <c r="CX97" s="192"/>
      <c r="CY97" s="192"/>
      <c r="CZ97" s="192"/>
      <c r="DA97" s="192"/>
      <c r="DB97" s="192"/>
      <c r="DC97" s="192"/>
      <c r="DD97" s="192"/>
      <c r="DE97" s="192"/>
      <c r="DF97" s="192"/>
      <c r="DG97" s="192"/>
      <c r="DH97" s="192"/>
      <c r="DI97" s="192"/>
      <c r="DJ97" s="192"/>
      <c r="DK97" s="192"/>
      <c r="DL97" s="192"/>
      <c r="DM97" s="192"/>
      <c r="DN97" s="192"/>
      <c r="DO97" s="192"/>
      <c r="DP97" s="192"/>
      <c r="DQ97" s="192"/>
      <c r="DR97" s="192"/>
      <c r="DS97" s="192"/>
      <c r="DT97" s="192"/>
      <c r="DU97" s="192"/>
      <c r="DV97" s="192"/>
      <c r="DW97" s="192"/>
      <c r="DX97" s="192"/>
      <c r="DY97" s="192"/>
      <c r="DZ97" s="192"/>
      <c r="EA97" s="192"/>
      <c r="EB97" s="192"/>
      <c r="EC97" s="192"/>
      <c r="ED97" s="192"/>
      <c r="EE97" s="192"/>
      <c r="EF97" s="192"/>
      <c r="EG97" s="192"/>
      <c r="EH97" s="192"/>
      <c r="EI97" s="192"/>
      <c r="EJ97" s="192"/>
      <c r="EK97" s="192"/>
      <c r="EL97" s="192"/>
      <c r="EM97" s="192"/>
      <c r="EN97" s="192"/>
      <c r="EO97" s="192"/>
      <c r="EP97" s="192"/>
      <c r="EQ97" s="192"/>
      <c r="ER97" s="192"/>
      <c r="ES97" s="192"/>
      <c r="ET97" s="192"/>
      <c r="EU97" s="192"/>
      <c r="EV97" s="192"/>
      <c r="EW97" s="192"/>
      <c r="EX97" s="192"/>
      <c r="EY97" s="192"/>
      <c r="EZ97" s="192"/>
      <c r="FA97" s="192"/>
      <c r="FB97" s="192"/>
      <c r="FC97" s="192"/>
      <c r="FD97" s="192"/>
      <c r="FE97" s="192"/>
      <c r="FF97" s="192"/>
      <c r="FG97" s="192"/>
      <c r="FH97" s="192"/>
      <c r="FI97" s="192"/>
      <c r="FJ97" s="192"/>
      <c r="FK97" s="192"/>
      <c r="FL97" s="192"/>
      <c r="FM97" s="192"/>
      <c r="FN97" s="192"/>
      <c r="FO97" s="192"/>
      <c r="FP97" s="192"/>
      <c r="FQ97" s="192"/>
      <c r="FR97" s="192"/>
      <c r="FS97" s="192"/>
      <c r="FT97" s="192"/>
      <c r="FU97" s="192"/>
      <c r="FV97" s="192"/>
      <c r="FW97" s="192"/>
      <c r="FX97" s="192"/>
      <c r="FY97" s="192"/>
      <c r="FZ97" s="192"/>
      <c r="GA97" s="192"/>
      <c r="GB97" s="192"/>
      <c r="GC97" s="192"/>
      <c r="GD97" s="192"/>
      <c r="GE97" s="192"/>
      <c r="GF97" s="192"/>
      <c r="GG97" s="192"/>
      <c r="GH97" s="192"/>
      <c r="GI97" s="192"/>
      <c r="GJ97" s="192"/>
      <c r="GK97" s="192"/>
      <c r="GL97" s="192"/>
      <c r="GM97" s="192"/>
      <c r="GN97" s="192"/>
      <c r="GO97" s="192"/>
      <c r="GP97" s="192"/>
      <c r="GQ97" s="192"/>
      <c r="GR97" s="192"/>
      <c r="GS97" s="192"/>
      <c r="GT97" s="192"/>
      <c r="GU97" s="192"/>
      <c r="GV97" s="192"/>
      <c r="GW97" s="192"/>
      <c r="GX97" s="192"/>
      <c r="GY97" s="192"/>
      <c r="GZ97" s="192"/>
      <c r="HA97" s="192"/>
      <c r="HB97" s="192"/>
      <c r="HC97" s="192"/>
      <c r="HD97" s="192"/>
      <c r="HE97" s="192"/>
      <c r="HF97" s="192"/>
      <c r="HG97" s="192"/>
      <c r="HH97" s="192"/>
      <c r="HI97" s="192"/>
      <c r="HJ97" s="192"/>
      <c r="HK97" s="192"/>
      <c r="HL97" s="192"/>
      <c r="HM97" s="192"/>
      <c r="HN97" s="192"/>
      <c r="HO97" s="192"/>
      <c r="HP97" s="192"/>
      <c r="HQ97" s="192"/>
      <c r="HR97" s="192"/>
      <c r="HS97" s="192"/>
      <c r="HT97" s="192"/>
      <c r="HU97" s="192"/>
      <c r="HV97" s="192"/>
      <c r="HW97" s="192"/>
      <c r="HX97" s="192"/>
      <c r="HY97" s="192"/>
      <c r="HZ97" s="192"/>
      <c r="IA97" s="192"/>
      <c r="IB97" s="192"/>
      <c r="IC97" s="192"/>
      <c r="ID97" s="192"/>
      <c r="IE97" s="192"/>
      <c r="IF97" s="192"/>
      <c r="IG97" s="192"/>
      <c r="IH97" s="192"/>
      <c r="II97" s="192"/>
      <c r="IJ97" s="192"/>
      <c r="IK97" s="192"/>
      <c r="IL97" s="192"/>
      <c r="IM97" s="192"/>
      <c r="IN97" s="192"/>
      <c r="IO97" s="192"/>
      <c r="IP97" s="192"/>
      <c r="IQ97" s="192"/>
      <c r="IR97" s="192"/>
      <c r="IS97" s="192"/>
      <c r="IT97" s="192"/>
      <c r="IU97" s="192"/>
      <c r="IV97" s="192"/>
    </row>
    <row r="98" spans="1:256" x14ac:dyDescent="0.3">
      <c r="A98" s="193" t="s">
        <v>252</v>
      </c>
      <c r="B98" s="194"/>
      <c r="C98" s="195"/>
      <c r="D98" s="195"/>
      <c r="E98" s="195"/>
      <c r="F98" s="195"/>
      <c r="G98" s="194"/>
      <c r="H98" s="196"/>
    </row>
    <row r="99" spans="1:256" ht="15.75" customHeight="1" x14ac:dyDescent="0.3">
      <c r="A99" s="197" t="s">
        <v>293</v>
      </c>
      <c r="B99" s="198">
        <v>100</v>
      </c>
      <c r="C99" s="199">
        <v>1.31</v>
      </c>
      <c r="D99" s="199">
        <v>3.25</v>
      </c>
      <c r="E99" s="199">
        <v>6.47</v>
      </c>
      <c r="F99" s="199">
        <v>60.4</v>
      </c>
      <c r="G99" s="200" t="s">
        <v>294</v>
      </c>
      <c r="H99" s="201" t="s">
        <v>295</v>
      </c>
    </row>
    <row r="100" spans="1:256" ht="12.75" customHeight="1" x14ac:dyDescent="0.25">
      <c r="A100" s="230" t="s">
        <v>296</v>
      </c>
      <c r="B100" s="216">
        <v>230</v>
      </c>
      <c r="C100" s="267">
        <v>18.13</v>
      </c>
      <c r="D100" s="267">
        <v>14.03</v>
      </c>
      <c r="E100" s="267">
        <v>47.61</v>
      </c>
      <c r="F100" s="267">
        <v>393.83</v>
      </c>
      <c r="G100" s="209" t="s">
        <v>297</v>
      </c>
      <c r="H100" s="268" t="s">
        <v>298</v>
      </c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  <c r="AR100" s="192"/>
      <c r="AS100" s="192"/>
      <c r="AT100" s="192"/>
      <c r="AU100" s="192"/>
      <c r="AV100" s="192"/>
      <c r="AW100" s="192"/>
      <c r="AX100" s="192"/>
      <c r="AY100" s="192"/>
      <c r="AZ100" s="192"/>
      <c r="BA100" s="192"/>
      <c r="BB100" s="192"/>
      <c r="BC100" s="192"/>
      <c r="BD100" s="192"/>
      <c r="BE100" s="192"/>
      <c r="BF100" s="192"/>
      <c r="BG100" s="192"/>
      <c r="BH100" s="192"/>
      <c r="BI100" s="192"/>
      <c r="BJ100" s="192"/>
      <c r="BK100" s="192"/>
      <c r="BL100" s="192"/>
      <c r="BM100" s="192"/>
      <c r="BN100" s="192"/>
      <c r="BO100" s="192"/>
      <c r="BP100" s="192"/>
      <c r="BQ100" s="192"/>
      <c r="BR100" s="192"/>
      <c r="BS100" s="192"/>
      <c r="BT100" s="192"/>
      <c r="BU100" s="192"/>
      <c r="BV100" s="192"/>
      <c r="BW100" s="192"/>
      <c r="BX100" s="192"/>
      <c r="BY100" s="192"/>
      <c r="BZ100" s="192"/>
      <c r="CA100" s="192"/>
      <c r="CB100" s="192"/>
      <c r="CC100" s="192"/>
      <c r="CD100" s="192"/>
      <c r="CE100" s="192"/>
      <c r="CF100" s="192"/>
      <c r="CG100" s="192"/>
      <c r="CH100" s="192"/>
      <c r="CI100" s="192"/>
      <c r="CJ100" s="192"/>
      <c r="CK100" s="192"/>
      <c r="CL100" s="192"/>
      <c r="CM100" s="192"/>
      <c r="CN100" s="192"/>
      <c r="CO100" s="192"/>
      <c r="CP100" s="192"/>
      <c r="CQ100" s="192"/>
      <c r="CR100" s="192"/>
      <c r="CS100" s="192"/>
      <c r="CT100" s="192"/>
      <c r="CU100" s="192"/>
      <c r="CV100" s="192"/>
      <c r="CW100" s="192"/>
      <c r="CX100" s="192"/>
      <c r="CY100" s="192"/>
      <c r="CZ100" s="192"/>
      <c r="DA100" s="192"/>
      <c r="DB100" s="192"/>
      <c r="DC100" s="192"/>
      <c r="DD100" s="192"/>
      <c r="DE100" s="192"/>
      <c r="DF100" s="192"/>
      <c r="DG100" s="192"/>
      <c r="DH100" s="192"/>
      <c r="DI100" s="192"/>
      <c r="DJ100" s="192"/>
      <c r="DK100" s="192"/>
      <c r="DL100" s="192"/>
      <c r="DM100" s="192"/>
      <c r="DN100" s="192"/>
      <c r="DO100" s="192"/>
      <c r="DP100" s="192"/>
      <c r="DQ100" s="192"/>
      <c r="DR100" s="192"/>
      <c r="DS100" s="192"/>
      <c r="DT100" s="192"/>
      <c r="DU100" s="192"/>
      <c r="DV100" s="192"/>
      <c r="DW100" s="192"/>
      <c r="DX100" s="192"/>
      <c r="DY100" s="192"/>
      <c r="DZ100" s="192"/>
      <c r="EA100" s="192"/>
      <c r="EB100" s="192"/>
      <c r="EC100" s="192"/>
      <c r="ED100" s="192"/>
      <c r="EE100" s="192"/>
      <c r="EF100" s="192"/>
      <c r="EG100" s="192"/>
      <c r="EH100" s="192"/>
      <c r="EI100" s="192"/>
      <c r="EJ100" s="192"/>
      <c r="EK100" s="192"/>
      <c r="EL100" s="192"/>
      <c r="EM100" s="192"/>
      <c r="EN100" s="192"/>
      <c r="EO100" s="192"/>
      <c r="EP100" s="192"/>
      <c r="EQ100" s="192"/>
      <c r="ER100" s="192"/>
      <c r="ES100" s="192"/>
      <c r="ET100" s="192"/>
      <c r="EU100" s="192"/>
      <c r="EV100" s="192"/>
      <c r="EW100" s="192"/>
      <c r="EX100" s="192"/>
      <c r="EY100" s="192"/>
      <c r="EZ100" s="192"/>
      <c r="FA100" s="192"/>
      <c r="FB100" s="192"/>
      <c r="FC100" s="192"/>
      <c r="FD100" s="192"/>
      <c r="FE100" s="192"/>
      <c r="FF100" s="192"/>
      <c r="FG100" s="192"/>
      <c r="FH100" s="192"/>
      <c r="FI100" s="192"/>
      <c r="FJ100" s="192"/>
      <c r="FK100" s="192"/>
      <c r="FL100" s="192"/>
      <c r="FM100" s="192"/>
      <c r="FN100" s="192"/>
      <c r="FO100" s="192"/>
      <c r="FP100" s="192"/>
      <c r="FQ100" s="192"/>
      <c r="FR100" s="192"/>
      <c r="FS100" s="192"/>
      <c r="FT100" s="192"/>
      <c r="FU100" s="192"/>
      <c r="FV100" s="192"/>
      <c r="FW100" s="192"/>
      <c r="FX100" s="192"/>
      <c r="FY100" s="192"/>
      <c r="FZ100" s="192"/>
      <c r="GA100" s="192"/>
      <c r="GB100" s="192"/>
      <c r="GC100" s="192"/>
      <c r="GD100" s="192"/>
      <c r="GE100" s="192"/>
      <c r="GF100" s="192"/>
      <c r="GG100" s="192"/>
      <c r="GH100" s="192"/>
      <c r="GI100" s="192"/>
      <c r="GJ100" s="192"/>
      <c r="GK100" s="192"/>
      <c r="GL100" s="192"/>
      <c r="GM100" s="192"/>
      <c r="GN100" s="192"/>
      <c r="GO100" s="192"/>
      <c r="GP100" s="192"/>
      <c r="GQ100" s="192"/>
      <c r="GR100" s="192"/>
      <c r="GS100" s="192"/>
      <c r="GT100" s="192"/>
      <c r="GU100" s="192"/>
      <c r="GV100" s="192"/>
      <c r="GW100" s="192"/>
      <c r="GX100" s="192"/>
      <c r="GY100" s="192"/>
      <c r="GZ100" s="192"/>
      <c r="HA100" s="192"/>
      <c r="HB100" s="192"/>
      <c r="HC100" s="192"/>
      <c r="HD100" s="192"/>
      <c r="HE100" s="192"/>
      <c r="HF100" s="192"/>
      <c r="HG100" s="192"/>
      <c r="HH100" s="192"/>
      <c r="HI100" s="192"/>
      <c r="HJ100" s="192"/>
      <c r="HK100" s="192"/>
      <c r="HL100" s="192"/>
      <c r="HM100" s="192"/>
      <c r="HN100" s="192"/>
      <c r="HO100" s="192"/>
      <c r="HP100" s="192"/>
      <c r="HQ100" s="192"/>
      <c r="HR100" s="192"/>
      <c r="HS100" s="192"/>
      <c r="HT100" s="192"/>
      <c r="HU100" s="192"/>
      <c r="HV100" s="192"/>
      <c r="HW100" s="192"/>
      <c r="HX100" s="192"/>
      <c r="HY100" s="192"/>
      <c r="HZ100" s="192"/>
      <c r="IA100" s="192"/>
      <c r="IB100" s="192"/>
      <c r="IC100" s="192"/>
      <c r="ID100" s="192"/>
      <c r="IE100" s="192"/>
      <c r="IF100" s="192"/>
      <c r="IG100" s="192"/>
      <c r="IH100" s="192"/>
      <c r="II100" s="192"/>
      <c r="IJ100" s="192"/>
      <c r="IK100" s="192"/>
      <c r="IL100" s="192"/>
      <c r="IM100" s="192"/>
      <c r="IN100" s="192"/>
      <c r="IO100" s="192"/>
      <c r="IP100" s="192"/>
      <c r="IQ100" s="192"/>
      <c r="IR100" s="192"/>
      <c r="IS100" s="192"/>
      <c r="IT100" s="192"/>
      <c r="IU100" s="192"/>
      <c r="IV100" s="192"/>
    </row>
    <row r="101" spans="1:256" s="269" customFormat="1" x14ac:dyDescent="0.25">
      <c r="A101" s="230" t="s">
        <v>163</v>
      </c>
      <c r="B101" s="216">
        <v>50</v>
      </c>
      <c r="C101" s="199">
        <v>3.54</v>
      </c>
      <c r="D101" s="199">
        <v>6.57</v>
      </c>
      <c r="E101" s="199">
        <v>27.87</v>
      </c>
      <c r="F101" s="199">
        <v>185</v>
      </c>
      <c r="G101" s="244" t="s">
        <v>164</v>
      </c>
      <c r="H101" s="229" t="s">
        <v>165</v>
      </c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  <c r="AR101" s="192"/>
      <c r="AS101" s="192"/>
      <c r="AT101" s="192"/>
      <c r="AU101" s="192"/>
      <c r="AV101" s="192"/>
      <c r="AW101" s="192"/>
      <c r="AX101" s="192"/>
      <c r="AY101" s="192"/>
      <c r="AZ101" s="192"/>
      <c r="BA101" s="192"/>
      <c r="BB101" s="192"/>
      <c r="BC101" s="192"/>
      <c r="BD101" s="192"/>
      <c r="BE101" s="192"/>
      <c r="BF101" s="192"/>
      <c r="BG101" s="192"/>
      <c r="BH101" s="192"/>
      <c r="BI101" s="192"/>
      <c r="BJ101" s="192"/>
      <c r="BK101" s="192"/>
      <c r="BL101" s="192"/>
      <c r="BM101" s="192"/>
      <c r="BN101" s="192"/>
      <c r="BO101" s="192"/>
      <c r="BP101" s="192"/>
      <c r="BQ101" s="192"/>
      <c r="BR101" s="192"/>
      <c r="BS101" s="192"/>
      <c r="BT101" s="192"/>
      <c r="BU101" s="192"/>
      <c r="BV101" s="192"/>
      <c r="BW101" s="192"/>
      <c r="BX101" s="192"/>
      <c r="BY101" s="192"/>
      <c r="BZ101" s="192"/>
      <c r="CA101" s="192"/>
      <c r="CB101" s="192"/>
      <c r="CC101" s="192"/>
      <c r="CD101" s="192"/>
      <c r="CE101" s="192"/>
      <c r="CF101" s="192"/>
      <c r="CG101" s="192"/>
      <c r="CH101" s="192"/>
      <c r="CI101" s="192"/>
      <c r="CJ101" s="192"/>
      <c r="CK101" s="192"/>
      <c r="CL101" s="192"/>
      <c r="CM101" s="192"/>
      <c r="CN101" s="192"/>
      <c r="CO101" s="192"/>
      <c r="CP101" s="192"/>
      <c r="CQ101" s="192"/>
      <c r="CR101" s="192"/>
      <c r="CS101" s="192"/>
      <c r="CT101" s="192"/>
      <c r="CU101" s="192"/>
      <c r="CV101" s="192"/>
      <c r="CW101" s="192"/>
      <c r="CX101" s="192"/>
      <c r="CY101" s="192"/>
      <c r="CZ101" s="192"/>
      <c r="DA101" s="192"/>
      <c r="DB101" s="192"/>
      <c r="DC101" s="192"/>
      <c r="DD101" s="192"/>
      <c r="DE101" s="192"/>
      <c r="DF101" s="192"/>
      <c r="DG101" s="192"/>
      <c r="DH101" s="192"/>
      <c r="DI101" s="192"/>
      <c r="DJ101" s="192"/>
      <c r="DK101" s="192"/>
      <c r="DL101" s="192"/>
      <c r="DM101" s="192"/>
      <c r="DN101" s="192"/>
      <c r="DO101" s="192"/>
      <c r="DP101" s="192"/>
      <c r="DQ101" s="192"/>
      <c r="DR101" s="192"/>
      <c r="DS101" s="192"/>
      <c r="DT101" s="192"/>
      <c r="DU101" s="192"/>
      <c r="DV101" s="192"/>
      <c r="DW101" s="192"/>
      <c r="DX101" s="192"/>
      <c r="DY101" s="192"/>
      <c r="DZ101" s="192"/>
      <c r="EA101" s="192"/>
      <c r="EB101" s="192"/>
      <c r="EC101" s="192"/>
      <c r="ED101" s="192"/>
      <c r="EE101" s="192"/>
      <c r="EF101" s="192"/>
      <c r="EG101" s="192"/>
      <c r="EH101" s="192"/>
      <c r="EI101" s="192"/>
      <c r="EJ101" s="192"/>
      <c r="EK101" s="192"/>
      <c r="EL101" s="192"/>
      <c r="EM101" s="192"/>
      <c r="EN101" s="192"/>
      <c r="EO101" s="192"/>
      <c r="EP101" s="192"/>
      <c r="EQ101" s="192"/>
      <c r="ER101" s="192"/>
      <c r="ES101" s="192"/>
      <c r="ET101" s="192"/>
      <c r="EU101" s="192"/>
      <c r="EV101" s="192"/>
      <c r="EW101" s="192"/>
      <c r="EX101" s="192"/>
      <c r="EY101" s="192"/>
      <c r="EZ101" s="192"/>
      <c r="FA101" s="192"/>
      <c r="FB101" s="192"/>
      <c r="FC101" s="192"/>
      <c r="FD101" s="192"/>
      <c r="FE101" s="192"/>
      <c r="FF101" s="192"/>
      <c r="FG101" s="192"/>
      <c r="FH101" s="192"/>
      <c r="FI101" s="192"/>
      <c r="FJ101" s="192"/>
      <c r="FK101" s="192"/>
      <c r="FL101" s="192"/>
      <c r="FM101" s="192"/>
      <c r="FN101" s="192"/>
      <c r="FO101" s="192"/>
      <c r="FP101" s="192"/>
      <c r="FQ101" s="192"/>
      <c r="FR101" s="192"/>
      <c r="FS101" s="192"/>
      <c r="FT101" s="192"/>
      <c r="FU101" s="192"/>
      <c r="FV101" s="192"/>
      <c r="FW101" s="192"/>
      <c r="FX101" s="192"/>
      <c r="FY101" s="192"/>
      <c r="FZ101" s="192"/>
      <c r="GA101" s="192"/>
      <c r="GB101" s="192"/>
      <c r="GC101" s="192"/>
      <c r="GD101" s="192"/>
      <c r="GE101" s="192"/>
      <c r="GF101" s="192"/>
      <c r="GG101" s="192"/>
      <c r="GH101" s="192"/>
      <c r="GI101" s="192"/>
      <c r="GJ101" s="192"/>
      <c r="GK101" s="192"/>
      <c r="GL101" s="192"/>
      <c r="GM101" s="192"/>
      <c r="GN101" s="192"/>
      <c r="GO101" s="192"/>
      <c r="GP101" s="192"/>
      <c r="GQ101" s="192"/>
      <c r="GR101" s="192"/>
      <c r="GS101" s="192"/>
      <c r="GT101" s="192"/>
      <c r="GU101" s="192"/>
      <c r="GV101" s="192"/>
      <c r="GW101" s="192"/>
      <c r="GX101" s="192"/>
      <c r="GY101" s="192"/>
      <c r="GZ101" s="192"/>
      <c r="HA101" s="192"/>
      <c r="HB101" s="192"/>
      <c r="HC101" s="192"/>
      <c r="HD101" s="192"/>
      <c r="HE101" s="192"/>
      <c r="HF101" s="192"/>
      <c r="HG101" s="192"/>
      <c r="HH101" s="192"/>
      <c r="HI101" s="192"/>
      <c r="HJ101" s="192"/>
      <c r="HK101" s="192"/>
      <c r="HL101" s="192"/>
      <c r="HM101" s="192"/>
      <c r="HN101" s="192"/>
      <c r="HO101" s="192"/>
      <c r="HP101" s="192"/>
      <c r="HQ101" s="192"/>
      <c r="HR101" s="192"/>
      <c r="HS101" s="192"/>
      <c r="HT101" s="192"/>
      <c r="HU101" s="192"/>
      <c r="HV101" s="192"/>
      <c r="HW101" s="192"/>
      <c r="HX101" s="192"/>
      <c r="HY101" s="192"/>
      <c r="HZ101" s="192"/>
      <c r="IA101" s="192"/>
      <c r="IB101" s="192"/>
      <c r="IC101" s="192"/>
      <c r="ID101" s="192"/>
      <c r="IE101" s="192"/>
      <c r="IF101" s="192"/>
      <c r="IG101" s="192"/>
      <c r="IH101" s="192"/>
      <c r="II101" s="192"/>
      <c r="IJ101" s="192"/>
      <c r="IK101" s="192"/>
      <c r="IL101" s="192"/>
      <c r="IM101" s="192"/>
      <c r="IN101" s="192"/>
      <c r="IO101" s="192"/>
      <c r="IP101" s="192"/>
      <c r="IQ101" s="192"/>
      <c r="IR101" s="192"/>
      <c r="IS101" s="192"/>
      <c r="IT101" s="192"/>
      <c r="IU101" s="192"/>
    </row>
    <row r="102" spans="1:256" x14ac:dyDescent="0.25">
      <c r="A102" s="211" t="s">
        <v>57</v>
      </c>
      <c r="B102" s="212">
        <v>222</v>
      </c>
      <c r="C102" s="213">
        <v>0.13</v>
      </c>
      <c r="D102" s="213">
        <v>0.02</v>
      </c>
      <c r="E102" s="213">
        <v>15.2</v>
      </c>
      <c r="F102" s="213">
        <v>62</v>
      </c>
      <c r="G102" s="213" t="s">
        <v>58</v>
      </c>
      <c r="H102" s="214" t="s">
        <v>59</v>
      </c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  <c r="AR102" s="192"/>
      <c r="AS102" s="192"/>
      <c r="AT102" s="192"/>
      <c r="AU102" s="192"/>
      <c r="AV102" s="192"/>
      <c r="AW102" s="192"/>
      <c r="AX102" s="192"/>
      <c r="AY102" s="192"/>
      <c r="AZ102" s="192"/>
      <c r="BA102" s="192"/>
      <c r="BB102" s="192"/>
      <c r="BC102" s="192"/>
      <c r="BD102" s="192"/>
      <c r="BE102" s="192"/>
      <c r="BF102" s="192"/>
      <c r="BG102" s="192"/>
      <c r="BH102" s="192"/>
      <c r="BI102" s="192"/>
      <c r="BJ102" s="192"/>
      <c r="BK102" s="192"/>
      <c r="BL102" s="192"/>
      <c r="BM102" s="192"/>
      <c r="BN102" s="192"/>
      <c r="BO102" s="192"/>
      <c r="BP102" s="192"/>
      <c r="BQ102" s="192"/>
      <c r="BR102" s="192"/>
      <c r="BS102" s="192"/>
      <c r="BT102" s="192"/>
      <c r="BU102" s="192"/>
      <c r="BV102" s="192"/>
      <c r="BW102" s="192"/>
      <c r="BX102" s="192"/>
      <c r="BY102" s="192"/>
      <c r="BZ102" s="192"/>
      <c r="CA102" s="192"/>
      <c r="CB102" s="192"/>
      <c r="CC102" s="192"/>
      <c r="CD102" s="192"/>
      <c r="CE102" s="192"/>
      <c r="CF102" s="192"/>
      <c r="CG102" s="192"/>
      <c r="CH102" s="192"/>
      <c r="CI102" s="192"/>
      <c r="CJ102" s="192"/>
      <c r="CK102" s="192"/>
      <c r="CL102" s="192"/>
      <c r="CM102" s="192"/>
      <c r="CN102" s="192"/>
      <c r="CO102" s="192"/>
      <c r="CP102" s="192"/>
      <c r="CQ102" s="192"/>
      <c r="CR102" s="192"/>
      <c r="CS102" s="192"/>
      <c r="CT102" s="192"/>
      <c r="CU102" s="192"/>
      <c r="CV102" s="192"/>
      <c r="CW102" s="192"/>
      <c r="CX102" s="192"/>
      <c r="CY102" s="192"/>
      <c r="CZ102" s="192"/>
      <c r="DA102" s="192"/>
      <c r="DB102" s="192"/>
      <c r="DC102" s="192"/>
      <c r="DD102" s="192"/>
      <c r="DE102" s="192"/>
      <c r="DF102" s="192"/>
      <c r="DG102" s="192"/>
      <c r="DH102" s="192"/>
      <c r="DI102" s="192"/>
      <c r="DJ102" s="192"/>
      <c r="DK102" s="192"/>
      <c r="DL102" s="192"/>
      <c r="DM102" s="192"/>
      <c r="DN102" s="192"/>
      <c r="DO102" s="192"/>
      <c r="DP102" s="192"/>
      <c r="DQ102" s="192"/>
      <c r="DR102" s="192"/>
      <c r="DS102" s="192"/>
      <c r="DT102" s="192"/>
      <c r="DU102" s="192"/>
      <c r="DV102" s="192"/>
      <c r="DW102" s="192"/>
      <c r="DX102" s="192"/>
      <c r="DY102" s="192"/>
      <c r="DZ102" s="192"/>
      <c r="EA102" s="192"/>
      <c r="EB102" s="192"/>
      <c r="EC102" s="192"/>
      <c r="ED102" s="192"/>
      <c r="EE102" s="192"/>
      <c r="EF102" s="192"/>
      <c r="EG102" s="192"/>
      <c r="EH102" s="192"/>
      <c r="EI102" s="192"/>
      <c r="EJ102" s="192"/>
      <c r="EK102" s="192"/>
      <c r="EL102" s="192"/>
      <c r="EM102" s="192"/>
      <c r="EN102" s="192"/>
      <c r="EO102" s="192"/>
      <c r="EP102" s="192"/>
      <c r="EQ102" s="192"/>
      <c r="ER102" s="192"/>
      <c r="ES102" s="192"/>
      <c r="ET102" s="192"/>
      <c r="EU102" s="192"/>
      <c r="EV102" s="192"/>
      <c r="EW102" s="192"/>
      <c r="EX102" s="192"/>
      <c r="EY102" s="192"/>
      <c r="EZ102" s="192"/>
      <c r="FA102" s="192"/>
      <c r="FB102" s="192"/>
      <c r="FC102" s="192"/>
      <c r="FD102" s="192"/>
      <c r="FE102" s="192"/>
      <c r="FF102" s="192"/>
      <c r="FG102" s="192"/>
      <c r="FH102" s="192"/>
      <c r="FI102" s="192"/>
      <c r="FJ102" s="192"/>
      <c r="FK102" s="192"/>
      <c r="FL102" s="192"/>
      <c r="FM102" s="192"/>
      <c r="FN102" s="192"/>
      <c r="FO102" s="192"/>
      <c r="FP102" s="192"/>
      <c r="FQ102" s="192"/>
      <c r="FR102" s="192"/>
      <c r="FS102" s="192"/>
      <c r="FT102" s="192"/>
      <c r="FU102" s="192"/>
      <c r="FV102" s="192"/>
      <c r="FW102" s="192"/>
      <c r="FX102" s="192"/>
      <c r="FY102" s="192"/>
      <c r="FZ102" s="192"/>
      <c r="GA102" s="192"/>
      <c r="GB102" s="192"/>
      <c r="GC102" s="192"/>
      <c r="GD102" s="192"/>
      <c r="GE102" s="192"/>
      <c r="GF102" s="192"/>
      <c r="GG102" s="192"/>
      <c r="GH102" s="192"/>
      <c r="GI102" s="192"/>
      <c r="GJ102" s="192"/>
      <c r="GK102" s="192"/>
      <c r="GL102" s="192"/>
      <c r="GM102" s="192"/>
      <c r="GN102" s="192"/>
      <c r="GO102" s="192"/>
      <c r="GP102" s="192"/>
      <c r="GQ102" s="192"/>
      <c r="GR102" s="192"/>
      <c r="GS102" s="192"/>
      <c r="GT102" s="192"/>
      <c r="GU102" s="192"/>
      <c r="GV102" s="192"/>
      <c r="GW102" s="192"/>
      <c r="GX102" s="192"/>
      <c r="GY102" s="192"/>
      <c r="GZ102" s="192"/>
      <c r="HA102" s="192"/>
      <c r="HB102" s="192"/>
      <c r="HC102" s="192"/>
      <c r="HD102" s="192"/>
      <c r="HE102" s="192"/>
      <c r="HF102" s="192"/>
      <c r="HG102" s="192"/>
      <c r="HH102" s="192"/>
      <c r="HI102" s="192"/>
      <c r="HJ102" s="192"/>
      <c r="HK102" s="192"/>
      <c r="HL102" s="192"/>
      <c r="HM102" s="192"/>
      <c r="HN102" s="192"/>
      <c r="HO102" s="192"/>
      <c r="HP102" s="192"/>
      <c r="HQ102" s="192"/>
      <c r="HR102" s="192"/>
      <c r="HS102" s="192"/>
      <c r="HT102" s="192"/>
      <c r="HU102" s="192"/>
      <c r="HV102" s="192"/>
      <c r="HW102" s="192"/>
      <c r="HX102" s="192"/>
      <c r="HY102" s="192"/>
      <c r="HZ102" s="192"/>
      <c r="IA102" s="192"/>
      <c r="IB102" s="192"/>
      <c r="IC102" s="192"/>
      <c r="ID102" s="192"/>
      <c r="IE102" s="192"/>
      <c r="IF102" s="192"/>
      <c r="IG102" s="192"/>
      <c r="IH102" s="192"/>
      <c r="II102" s="192"/>
      <c r="IJ102" s="192"/>
      <c r="IK102" s="192"/>
      <c r="IL102" s="192"/>
      <c r="IM102" s="192"/>
      <c r="IN102" s="192"/>
      <c r="IO102" s="192"/>
      <c r="IP102" s="192"/>
      <c r="IQ102" s="192"/>
      <c r="IR102" s="192"/>
      <c r="IS102" s="192"/>
      <c r="IT102" s="192"/>
      <c r="IU102" s="192"/>
      <c r="IV102" s="192"/>
    </row>
    <row r="103" spans="1:256" x14ac:dyDescent="0.25">
      <c r="A103" s="215" t="s">
        <v>45</v>
      </c>
      <c r="B103" s="212">
        <v>20</v>
      </c>
      <c r="C103" s="231">
        <v>1.3</v>
      </c>
      <c r="D103" s="231">
        <v>0.2</v>
      </c>
      <c r="E103" s="231">
        <v>8.6</v>
      </c>
      <c r="F103" s="231">
        <v>43</v>
      </c>
      <c r="G103" s="232">
        <v>11</v>
      </c>
      <c r="H103" s="217" t="s">
        <v>47</v>
      </c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  <c r="AR103" s="192"/>
      <c r="AS103" s="192"/>
      <c r="AT103" s="192"/>
      <c r="AU103" s="192"/>
      <c r="AV103" s="192"/>
      <c r="AW103" s="192"/>
      <c r="AX103" s="192"/>
      <c r="AY103" s="192"/>
      <c r="AZ103" s="192"/>
      <c r="BA103" s="192"/>
      <c r="BB103" s="192"/>
      <c r="BC103" s="192"/>
      <c r="BD103" s="192"/>
      <c r="BE103" s="192"/>
      <c r="BF103" s="192"/>
      <c r="BG103" s="192"/>
      <c r="BH103" s="192"/>
      <c r="BI103" s="192"/>
      <c r="BJ103" s="192"/>
      <c r="BK103" s="192"/>
      <c r="BL103" s="192"/>
      <c r="BM103" s="192"/>
      <c r="BN103" s="192"/>
      <c r="BO103" s="192"/>
      <c r="BP103" s="192"/>
      <c r="BQ103" s="192"/>
      <c r="BR103" s="192"/>
      <c r="BS103" s="192"/>
      <c r="BT103" s="192"/>
      <c r="BU103" s="192"/>
      <c r="BV103" s="192"/>
      <c r="BW103" s="192"/>
      <c r="BX103" s="192"/>
      <c r="BY103" s="192"/>
      <c r="BZ103" s="192"/>
      <c r="CA103" s="192"/>
      <c r="CB103" s="192"/>
      <c r="CC103" s="192"/>
      <c r="CD103" s="192"/>
      <c r="CE103" s="192"/>
      <c r="CF103" s="192"/>
      <c r="CG103" s="192"/>
      <c r="CH103" s="192"/>
      <c r="CI103" s="192"/>
      <c r="CJ103" s="192"/>
      <c r="CK103" s="192"/>
      <c r="CL103" s="192"/>
      <c r="CM103" s="192"/>
      <c r="CN103" s="192"/>
      <c r="CO103" s="192"/>
      <c r="CP103" s="192"/>
      <c r="CQ103" s="192"/>
      <c r="CR103" s="192"/>
      <c r="CS103" s="192"/>
      <c r="CT103" s="192"/>
      <c r="CU103" s="192"/>
      <c r="CV103" s="192"/>
      <c r="CW103" s="192"/>
      <c r="CX103" s="192"/>
      <c r="CY103" s="192"/>
      <c r="CZ103" s="192"/>
      <c r="DA103" s="192"/>
      <c r="DB103" s="192"/>
      <c r="DC103" s="192"/>
      <c r="DD103" s="192"/>
      <c r="DE103" s="192"/>
      <c r="DF103" s="192"/>
      <c r="DG103" s="192"/>
      <c r="DH103" s="192"/>
      <c r="DI103" s="192"/>
      <c r="DJ103" s="192"/>
      <c r="DK103" s="192"/>
      <c r="DL103" s="192"/>
      <c r="DM103" s="192"/>
      <c r="DN103" s="192"/>
      <c r="DO103" s="192"/>
      <c r="DP103" s="192"/>
      <c r="DQ103" s="192"/>
      <c r="DR103" s="192"/>
      <c r="DS103" s="192"/>
      <c r="DT103" s="192"/>
      <c r="DU103" s="192"/>
      <c r="DV103" s="192"/>
      <c r="DW103" s="192"/>
      <c r="DX103" s="192"/>
      <c r="DY103" s="192"/>
      <c r="DZ103" s="192"/>
      <c r="EA103" s="192"/>
      <c r="EB103" s="192"/>
      <c r="EC103" s="192"/>
      <c r="ED103" s="192"/>
      <c r="EE103" s="192"/>
      <c r="EF103" s="192"/>
      <c r="EG103" s="192"/>
      <c r="EH103" s="192"/>
      <c r="EI103" s="192"/>
      <c r="EJ103" s="192"/>
      <c r="EK103" s="192"/>
      <c r="EL103" s="192"/>
      <c r="EM103" s="192"/>
      <c r="EN103" s="192"/>
      <c r="EO103" s="192"/>
      <c r="EP103" s="192"/>
      <c r="EQ103" s="192"/>
      <c r="ER103" s="192"/>
      <c r="ES103" s="192"/>
      <c r="ET103" s="192"/>
      <c r="EU103" s="192"/>
      <c r="EV103" s="192"/>
      <c r="EW103" s="192"/>
      <c r="EX103" s="192"/>
      <c r="EY103" s="192"/>
      <c r="EZ103" s="192"/>
      <c r="FA103" s="192"/>
      <c r="FB103" s="192"/>
      <c r="FC103" s="192"/>
      <c r="FD103" s="192"/>
      <c r="FE103" s="192"/>
      <c r="FF103" s="192"/>
      <c r="FG103" s="192"/>
      <c r="FH103" s="192"/>
      <c r="FI103" s="192"/>
      <c r="FJ103" s="192"/>
      <c r="FK103" s="192"/>
      <c r="FL103" s="192"/>
      <c r="FM103" s="192"/>
      <c r="FN103" s="192"/>
      <c r="FO103" s="192"/>
      <c r="FP103" s="192"/>
      <c r="FQ103" s="192"/>
      <c r="FR103" s="192"/>
      <c r="FS103" s="192"/>
      <c r="FT103" s="192"/>
      <c r="FU103" s="192"/>
      <c r="FV103" s="192"/>
      <c r="FW103" s="192"/>
      <c r="FX103" s="192"/>
      <c r="FY103" s="192"/>
      <c r="FZ103" s="192"/>
      <c r="GA103" s="192"/>
      <c r="GB103" s="192"/>
      <c r="GC103" s="192"/>
      <c r="GD103" s="192"/>
      <c r="GE103" s="192"/>
      <c r="GF103" s="192"/>
      <c r="GG103" s="192"/>
      <c r="GH103" s="192"/>
      <c r="GI103" s="192"/>
      <c r="GJ103" s="192"/>
      <c r="GK103" s="192"/>
      <c r="GL103" s="192"/>
      <c r="GM103" s="192"/>
      <c r="GN103" s="192"/>
      <c r="GO103" s="192"/>
      <c r="GP103" s="192"/>
      <c r="GQ103" s="192"/>
      <c r="GR103" s="192"/>
      <c r="GS103" s="192"/>
      <c r="GT103" s="192"/>
      <c r="GU103" s="192"/>
      <c r="GV103" s="192"/>
      <c r="GW103" s="192"/>
      <c r="GX103" s="192"/>
      <c r="GY103" s="192"/>
      <c r="GZ103" s="192"/>
      <c r="HA103" s="192"/>
      <c r="HB103" s="192"/>
      <c r="HC103" s="192"/>
      <c r="HD103" s="192"/>
      <c r="HE103" s="192"/>
      <c r="HF103" s="192"/>
      <c r="HG103" s="192"/>
      <c r="HH103" s="192"/>
      <c r="HI103" s="192"/>
      <c r="HJ103" s="192"/>
      <c r="HK103" s="192"/>
      <c r="HL103" s="192"/>
      <c r="HM103" s="192"/>
      <c r="HN103" s="192"/>
      <c r="HO103" s="192"/>
      <c r="HP103" s="192"/>
      <c r="HQ103" s="192"/>
      <c r="HR103" s="192"/>
      <c r="HS103" s="192"/>
      <c r="HT103" s="192"/>
      <c r="HU103" s="192"/>
      <c r="HV103" s="192"/>
      <c r="HW103" s="192"/>
      <c r="HX103" s="192"/>
      <c r="HY103" s="192"/>
      <c r="HZ103" s="192"/>
      <c r="IA103" s="192"/>
      <c r="IB103" s="192"/>
      <c r="IC103" s="192"/>
      <c r="ID103" s="192"/>
      <c r="IE103" s="192"/>
      <c r="IF103" s="192"/>
      <c r="IG103" s="192"/>
      <c r="IH103" s="192"/>
      <c r="II103" s="192"/>
      <c r="IJ103" s="192"/>
      <c r="IK103" s="192"/>
      <c r="IL103" s="192"/>
      <c r="IM103" s="192"/>
      <c r="IN103" s="192"/>
      <c r="IO103" s="192"/>
      <c r="IP103" s="192"/>
      <c r="IQ103" s="192"/>
      <c r="IR103" s="192"/>
      <c r="IS103" s="192"/>
      <c r="IT103" s="192"/>
      <c r="IU103" s="192"/>
      <c r="IV103" s="192"/>
    </row>
    <row r="104" spans="1:256" x14ac:dyDescent="0.3">
      <c r="A104" s="218" t="s">
        <v>25</v>
      </c>
      <c r="B104" s="188">
        <f>SUM(B99:B103)</f>
        <v>622</v>
      </c>
      <c r="C104" s="219">
        <f>SUM(C99:C103)</f>
        <v>24.409999999999997</v>
      </c>
      <c r="D104" s="219">
        <f>SUM(D99:D103)</f>
        <v>24.07</v>
      </c>
      <c r="E104" s="219">
        <f>SUM(E99:E103)</f>
        <v>105.75</v>
      </c>
      <c r="F104" s="219">
        <f>SUM(F99:F103)</f>
        <v>744.23</v>
      </c>
      <c r="G104" s="220"/>
      <c r="H104" s="245"/>
      <c r="I104" s="246"/>
      <c r="J104" s="246"/>
      <c r="K104" s="246"/>
      <c r="L104" s="246"/>
      <c r="M104" s="246"/>
      <c r="N104" s="246"/>
      <c r="O104" s="246"/>
      <c r="P104" s="246"/>
      <c r="Q104" s="246"/>
      <c r="R104" s="246"/>
      <c r="S104" s="246"/>
      <c r="T104" s="246"/>
      <c r="U104" s="246"/>
      <c r="V104" s="246"/>
      <c r="W104" s="246"/>
      <c r="X104" s="246"/>
      <c r="Y104" s="246"/>
      <c r="Z104" s="246"/>
      <c r="AA104" s="246"/>
      <c r="AB104" s="246"/>
      <c r="AC104" s="246"/>
      <c r="AD104" s="246"/>
      <c r="AE104" s="246"/>
      <c r="AF104" s="246"/>
      <c r="AG104" s="246"/>
      <c r="AH104" s="246"/>
      <c r="AI104" s="246"/>
      <c r="AJ104" s="246"/>
      <c r="AK104" s="246"/>
      <c r="AL104" s="246"/>
      <c r="AM104" s="246"/>
      <c r="AN104" s="246"/>
      <c r="AO104" s="246"/>
      <c r="AP104" s="246"/>
      <c r="AQ104" s="246"/>
      <c r="AR104" s="246"/>
      <c r="AS104" s="246"/>
      <c r="AT104" s="246"/>
      <c r="AU104" s="246"/>
      <c r="AV104" s="246"/>
      <c r="AW104" s="246"/>
      <c r="AX104" s="246"/>
      <c r="AY104" s="246"/>
      <c r="AZ104" s="246"/>
      <c r="BA104" s="246"/>
      <c r="BB104" s="246"/>
      <c r="BC104" s="246"/>
      <c r="BD104" s="246"/>
      <c r="BE104" s="246"/>
      <c r="BF104" s="246"/>
      <c r="BG104" s="246"/>
      <c r="BH104" s="246"/>
      <c r="BI104" s="246"/>
      <c r="BJ104" s="246"/>
      <c r="BK104" s="246"/>
      <c r="BL104" s="246"/>
      <c r="BM104" s="246"/>
      <c r="BN104" s="246"/>
      <c r="BO104" s="246"/>
      <c r="BP104" s="246"/>
      <c r="BQ104" s="246"/>
      <c r="BR104" s="246"/>
      <c r="BS104" s="246"/>
      <c r="BT104" s="246"/>
      <c r="BU104" s="246"/>
      <c r="BV104" s="246"/>
      <c r="BW104" s="246"/>
      <c r="BX104" s="246"/>
      <c r="BY104" s="246"/>
      <c r="BZ104" s="246"/>
      <c r="CA104" s="246"/>
      <c r="CB104" s="246"/>
      <c r="CC104" s="246"/>
      <c r="CD104" s="246"/>
      <c r="CE104" s="246"/>
      <c r="CF104" s="246"/>
      <c r="CG104" s="246"/>
      <c r="CH104" s="246"/>
      <c r="CI104" s="246"/>
      <c r="CJ104" s="246"/>
      <c r="CK104" s="246"/>
      <c r="CL104" s="246"/>
      <c r="CM104" s="246"/>
      <c r="CN104" s="246"/>
      <c r="CO104" s="246"/>
      <c r="CP104" s="246"/>
      <c r="CQ104" s="246"/>
      <c r="CR104" s="246"/>
      <c r="CS104" s="246"/>
      <c r="CT104" s="246"/>
      <c r="CU104" s="246"/>
      <c r="CV104" s="246"/>
      <c r="CW104" s="246"/>
      <c r="CX104" s="246"/>
      <c r="CY104" s="246"/>
      <c r="CZ104" s="246"/>
      <c r="DA104" s="246"/>
      <c r="DB104" s="246"/>
      <c r="DC104" s="246"/>
      <c r="DD104" s="246"/>
      <c r="DE104" s="246"/>
      <c r="DF104" s="246"/>
      <c r="DG104" s="246"/>
      <c r="DH104" s="246"/>
      <c r="DI104" s="246"/>
      <c r="DJ104" s="246"/>
      <c r="DK104" s="246"/>
      <c r="DL104" s="246"/>
      <c r="DM104" s="246"/>
      <c r="DN104" s="246"/>
      <c r="DO104" s="246"/>
      <c r="DP104" s="246"/>
      <c r="DQ104" s="246"/>
      <c r="DR104" s="246"/>
      <c r="DS104" s="246"/>
      <c r="DT104" s="246"/>
      <c r="DU104" s="246"/>
      <c r="DV104" s="246"/>
      <c r="DW104" s="246"/>
      <c r="DX104" s="246"/>
      <c r="DY104" s="246"/>
      <c r="DZ104" s="246"/>
      <c r="EA104" s="246"/>
      <c r="EB104" s="246"/>
      <c r="EC104" s="246"/>
      <c r="ED104" s="246"/>
      <c r="EE104" s="246"/>
      <c r="EF104" s="246"/>
      <c r="EG104" s="246"/>
      <c r="EH104" s="246"/>
      <c r="EI104" s="246"/>
      <c r="EJ104" s="246"/>
      <c r="EK104" s="246"/>
      <c r="EL104" s="246"/>
      <c r="EM104" s="246"/>
      <c r="EN104" s="246"/>
      <c r="EO104" s="246"/>
      <c r="EP104" s="246"/>
      <c r="EQ104" s="246"/>
      <c r="ER104" s="246"/>
      <c r="ES104" s="246"/>
      <c r="ET104" s="246"/>
      <c r="EU104" s="246"/>
      <c r="EV104" s="246"/>
      <c r="EW104" s="246"/>
      <c r="EX104" s="246"/>
      <c r="EY104" s="246"/>
      <c r="EZ104" s="246"/>
      <c r="FA104" s="246"/>
      <c r="FB104" s="246"/>
      <c r="FC104" s="246"/>
      <c r="FD104" s="246"/>
      <c r="FE104" s="246"/>
      <c r="FF104" s="246"/>
      <c r="FG104" s="246"/>
      <c r="FH104" s="246"/>
      <c r="FI104" s="246"/>
      <c r="FJ104" s="246"/>
      <c r="FK104" s="246"/>
      <c r="FL104" s="246"/>
      <c r="FM104" s="246"/>
      <c r="FN104" s="246"/>
      <c r="FO104" s="246"/>
      <c r="FP104" s="246"/>
      <c r="FQ104" s="246"/>
      <c r="FR104" s="246"/>
      <c r="FS104" s="246"/>
      <c r="FT104" s="246"/>
      <c r="FU104" s="246"/>
      <c r="FV104" s="246"/>
      <c r="FW104" s="246"/>
      <c r="FX104" s="246"/>
      <c r="FY104" s="246"/>
      <c r="FZ104" s="246"/>
      <c r="GA104" s="246"/>
      <c r="GB104" s="246"/>
      <c r="GC104" s="246"/>
      <c r="GD104" s="246"/>
      <c r="GE104" s="246"/>
      <c r="GF104" s="246"/>
      <c r="GG104" s="246"/>
      <c r="GH104" s="246"/>
      <c r="GI104" s="246"/>
      <c r="GJ104" s="246"/>
      <c r="GK104" s="246"/>
      <c r="GL104" s="246"/>
      <c r="GM104" s="246"/>
      <c r="GN104" s="246"/>
      <c r="GO104" s="246"/>
      <c r="GP104" s="246"/>
      <c r="GQ104" s="246"/>
      <c r="GR104" s="246"/>
      <c r="GS104" s="246"/>
      <c r="GT104" s="246"/>
      <c r="GU104" s="246"/>
      <c r="GV104" s="246"/>
      <c r="GW104" s="246"/>
      <c r="GX104" s="246"/>
      <c r="GY104" s="246"/>
      <c r="GZ104" s="246"/>
      <c r="HA104" s="246"/>
      <c r="HB104" s="246"/>
      <c r="HC104" s="246"/>
      <c r="HD104" s="246"/>
      <c r="HE104" s="246"/>
      <c r="HF104" s="246"/>
      <c r="HG104" s="246"/>
      <c r="HH104" s="246"/>
      <c r="HI104" s="246"/>
      <c r="HJ104" s="246"/>
      <c r="HK104" s="246"/>
      <c r="HL104" s="246"/>
      <c r="HM104" s="246"/>
      <c r="HN104" s="246"/>
      <c r="HO104" s="246"/>
      <c r="HP104" s="246"/>
      <c r="HQ104" s="246"/>
      <c r="HR104" s="246"/>
      <c r="HS104" s="246"/>
      <c r="HT104" s="246"/>
      <c r="HU104" s="246"/>
      <c r="HV104" s="246"/>
      <c r="HW104" s="246"/>
      <c r="HX104" s="246"/>
      <c r="HY104" s="246"/>
      <c r="HZ104" s="246"/>
      <c r="IA104" s="246"/>
      <c r="IB104" s="246"/>
      <c r="IC104" s="246"/>
      <c r="ID104" s="246"/>
      <c r="IE104" s="246"/>
      <c r="IF104" s="246"/>
      <c r="IG104" s="246"/>
      <c r="IH104" s="246"/>
      <c r="II104" s="246"/>
      <c r="IJ104" s="246"/>
      <c r="IK104" s="246"/>
      <c r="IL104" s="246"/>
      <c r="IM104" s="246"/>
      <c r="IN104" s="246"/>
      <c r="IO104" s="246"/>
      <c r="IP104" s="246"/>
      <c r="IQ104" s="246"/>
      <c r="IR104" s="246"/>
      <c r="IS104" s="246"/>
      <c r="IT104" s="246"/>
      <c r="IU104" s="246"/>
      <c r="IV104" s="246"/>
    </row>
    <row r="105" spans="1:256" x14ac:dyDescent="0.3">
      <c r="A105" s="185" t="s">
        <v>124</v>
      </c>
      <c r="B105" s="186"/>
      <c r="C105" s="186"/>
      <c r="D105" s="186"/>
      <c r="E105" s="186"/>
      <c r="F105" s="186"/>
      <c r="G105" s="186"/>
      <c r="H105" s="187"/>
    </row>
    <row r="106" spans="1:256" ht="9.75" customHeight="1" x14ac:dyDescent="0.25">
      <c r="A106" s="188" t="s">
        <v>247</v>
      </c>
      <c r="B106" s="188" t="s">
        <v>6</v>
      </c>
      <c r="C106" s="189" t="s">
        <v>248</v>
      </c>
      <c r="D106" s="189" t="s">
        <v>249</v>
      </c>
      <c r="E106" s="189" t="s">
        <v>250</v>
      </c>
      <c r="F106" s="190" t="s">
        <v>10</v>
      </c>
      <c r="G106" s="191" t="s">
        <v>4</v>
      </c>
      <c r="H106" s="189" t="s">
        <v>251</v>
      </c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  <c r="AR106" s="192"/>
      <c r="AS106" s="192"/>
      <c r="AT106" s="192"/>
      <c r="AU106" s="192"/>
      <c r="AV106" s="192"/>
      <c r="AW106" s="192"/>
      <c r="AX106" s="192"/>
      <c r="AY106" s="192"/>
      <c r="AZ106" s="192"/>
      <c r="BA106" s="192"/>
      <c r="BB106" s="192"/>
      <c r="BC106" s="192"/>
      <c r="BD106" s="192"/>
      <c r="BE106" s="192"/>
      <c r="BF106" s="192"/>
      <c r="BG106" s="192"/>
      <c r="BH106" s="192"/>
      <c r="BI106" s="192"/>
      <c r="BJ106" s="192"/>
      <c r="BK106" s="192"/>
      <c r="BL106" s="192"/>
      <c r="BM106" s="192"/>
      <c r="BN106" s="192"/>
      <c r="BO106" s="192"/>
      <c r="BP106" s="192"/>
      <c r="BQ106" s="192"/>
      <c r="BR106" s="192"/>
      <c r="BS106" s="192"/>
      <c r="BT106" s="192"/>
      <c r="BU106" s="192"/>
      <c r="BV106" s="192"/>
      <c r="BW106" s="192"/>
      <c r="BX106" s="192"/>
      <c r="BY106" s="192"/>
      <c r="BZ106" s="192"/>
      <c r="CA106" s="192"/>
      <c r="CB106" s="192"/>
      <c r="CC106" s="192"/>
      <c r="CD106" s="192"/>
      <c r="CE106" s="192"/>
      <c r="CF106" s="192"/>
      <c r="CG106" s="192"/>
      <c r="CH106" s="192"/>
      <c r="CI106" s="192"/>
      <c r="CJ106" s="192"/>
      <c r="CK106" s="192"/>
      <c r="CL106" s="192"/>
      <c r="CM106" s="192"/>
      <c r="CN106" s="192"/>
      <c r="CO106" s="192"/>
      <c r="CP106" s="192"/>
      <c r="CQ106" s="192"/>
      <c r="CR106" s="192"/>
      <c r="CS106" s="192"/>
      <c r="CT106" s="192"/>
      <c r="CU106" s="192"/>
      <c r="CV106" s="192"/>
      <c r="CW106" s="192"/>
      <c r="CX106" s="192"/>
      <c r="CY106" s="192"/>
      <c r="CZ106" s="192"/>
      <c r="DA106" s="192"/>
      <c r="DB106" s="192"/>
      <c r="DC106" s="192"/>
      <c r="DD106" s="192"/>
      <c r="DE106" s="192"/>
      <c r="DF106" s="192"/>
      <c r="DG106" s="192"/>
      <c r="DH106" s="192"/>
      <c r="DI106" s="192"/>
      <c r="DJ106" s="192"/>
      <c r="DK106" s="192"/>
      <c r="DL106" s="192"/>
      <c r="DM106" s="192"/>
      <c r="DN106" s="192"/>
      <c r="DO106" s="192"/>
      <c r="DP106" s="192"/>
      <c r="DQ106" s="192"/>
      <c r="DR106" s="192"/>
      <c r="DS106" s="192"/>
      <c r="DT106" s="192"/>
      <c r="DU106" s="192"/>
      <c r="DV106" s="192"/>
      <c r="DW106" s="192"/>
      <c r="DX106" s="192"/>
      <c r="DY106" s="192"/>
      <c r="DZ106" s="192"/>
      <c r="EA106" s="192"/>
      <c r="EB106" s="192"/>
      <c r="EC106" s="192"/>
      <c r="ED106" s="192"/>
      <c r="EE106" s="192"/>
      <c r="EF106" s="192"/>
      <c r="EG106" s="192"/>
      <c r="EH106" s="192"/>
      <c r="EI106" s="192"/>
      <c r="EJ106" s="192"/>
      <c r="EK106" s="192"/>
      <c r="EL106" s="192"/>
      <c r="EM106" s="192"/>
      <c r="EN106" s="192"/>
      <c r="EO106" s="192"/>
      <c r="EP106" s="192"/>
      <c r="EQ106" s="192"/>
      <c r="ER106" s="192"/>
      <c r="ES106" s="192"/>
      <c r="ET106" s="192"/>
      <c r="EU106" s="192"/>
      <c r="EV106" s="192"/>
      <c r="EW106" s="192"/>
      <c r="EX106" s="192"/>
      <c r="EY106" s="192"/>
      <c r="EZ106" s="192"/>
      <c r="FA106" s="192"/>
      <c r="FB106" s="192"/>
      <c r="FC106" s="192"/>
      <c r="FD106" s="192"/>
      <c r="FE106" s="192"/>
      <c r="FF106" s="192"/>
      <c r="FG106" s="192"/>
      <c r="FH106" s="192"/>
      <c r="FI106" s="192"/>
      <c r="FJ106" s="192"/>
      <c r="FK106" s="192"/>
      <c r="FL106" s="192"/>
      <c r="FM106" s="192"/>
      <c r="FN106" s="192"/>
      <c r="FO106" s="192"/>
      <c r="FP106" s="192"/>
      <c r="FQ106" s="192"/>
      <c r="FR106" s="192"/>
      <c r="FS106" s="192"/>
      <c r="FT106" s="192"/>
      <c r="FU106" s="192"/>
      <c r="FV106" s="192"/>
      <c r="FW106" s="192"/>
      <c r="FX106" s="192"/>
      <c r="FY106" s="192"/>
      <c r="FZ106" s="192"/>
      <c r="GA106" s="192"/>
      <c r="GB106" s="192"/>
      <c r="GC106" s="192"/>
      <c r="GD106" s="192"/>
      <c r="GE106" s="192"/>
      <c r="GF106" s="192"/>
      <c r="GG106" s="192"/>
      <c r="GH106" s="192"/>
      <c r="GI106" s="192"/>
      <c r="GJ106" s="192"/>
      <c r="GK106" s="192"/>
      <c r="GL106" s="192"/>
      <c r="GM106" s="192"/>
      <c r="GN106" s="192"/>
      <c r="GO106" s="192"/>
      <c r="GP106" s="192"/>
      <c r="GQ106" s="192"/>
      <c r="GR106" s="192"/>
      <c r="GS106" s="192"/>
      <c r="GT106" s="192"/>
      <c r="GU106" s="192"/>
      <c r="GV106" s="192"/>
      <c r="GW106" s="192"/>
      <c r="GX106" s="192"/>
      <c r="GY106" s="192"/>
      <c r="GZ106" s="192"/>
      <c r="HA106" s="192"/>
      <c r="HB106" s="192"/>
      <c r="HC106" s="192"/>
      <c r="HD106" s="192"/>
      <c r="HE106" s="192"/>
      <c r="HF106" s="192"/>
      <c r="HG106" s="192"/>
      <c r="HH106" s="192"/>
      <c r="HI106" s="192"/>
      <c r="HJ106" s="192"/>
      <c r="HK106" s="192"/>
      <c r="HL106" s="192"/>
      <c r="HM106" s="192"/>
      <c r="HN106" s="192"/>
      <c r="HO106" s="192"/>
      <c r="HP106" s="192"/>
      <c r="HQ106" s="192"/>
      <c r="HR106" s="192"/>
      <c r="HS106" s="192"/>
      <c r="HT106" s="192"/>
      <c r="HU106" s="192"/>
      <c r="HV106" s="192"/>
      <c r="HW106" s="192"/>
      <c r="HX106" s="192"/>
      <c r="HY106" s="192"/>
      <c r="HZ106" s="192"/>
      <c r="IA106" s="192"/>
      <c r="IB106" s="192"/>
      <c r="IC106" s="192"/>
      <c r="ID106" s="192"/>
      <c r="IE106" s="192"/>
      <c r="IF106" s="192"/>
      <c r="IG106" s="192"/>
      <c r="IH106" s="192"/>
      <c r="II106" s="192"/>
      <c r="IJ106" s="192"/>
      <c r="IK106" s="192"/>
      <c r="IL106" s="192"/>
      <c r="IM106" s="192"/>
      <c r="IN106" s="192"/>
      <c r="IO106" s="192"/>
      <c r="IP106" s="192"/>
      <c r="IQ106" s="192"/>
      <c r="IR106" s="192"/>
      <c r="IS106" s="192"/>
      <c r="IT106" s="192"/>
      <c r="IU106" s="192"/>
      <c r="IV106" s="192"/>
    </row>
    <row r="107" spans="1:256" x14ac:dyDescent="0.3">
      <c r="A107" s="193" t="s">
        <v>252</v>
      </c>
      <c r="B107" s="194"/>
      <c r="C107" s="195"/>
      <c r="D107" s="195"/>
      <c r="E107" s="195"/>
      <c r="F107" s="195"/>
      <c r="G107" s="194"/>
      <c r="H107" s="196"/>
    </row>
    <row r="108" spans="1:256" ht="24" x14ac:dyDescent="0.3">
      <c r="A108" s="221" t="s">
        <v>299</v>
      </c>
      <c r="B108" s="223">
        <v>100</v>
      </c>
      <c r="C108" s="237">
        <v>1.41</v>
      </c>
      <c r="D108" s="237">
        <v>6.01</v>
      </c>
      <c r="E108" s="237">
        <v>8.26</v>
      </c>
      <c r="F108" s="237">
        <v>92.8</v>
      </c>
      <c r="G108" s="224" t="s">
        <v>300</v>
      </c>
      <c r="H108" s="201" t="s">
        <v>301</v>
      </c>
    </row>
    <row r="109" spans="1:256" ht="12.75" customHeight="1" x14ac:dyDescent="0.25">
      <c r="A109" s="221" t="s">
        <v>302</v>
      </c>
      <c r="B109" s="270">
        <v>90</v>
      </c>
      <c r="C109" s="271">
        <v>12.24</v>
      </c>
      <c r="D109" s="271">
        <v>7.5</v>
      </c>
      <c r="E109" s="271">
        <v>13.46</v>
      </c>
      <c r="F109" s="271">
        <v>173.34</v>
      </c>
      <c r="G109" s="272">
        <v>353</v>
      </c>
      <c r="H109" s="225" t="s">
        <v>303</v>
      </c>
    </row>
    <row r="110" spans="1:256" x14ac:dyDescent="0.25">
      <c r="A110" s="197" t="s">
        <v>304</v>
      </c>
      <c r="B110" s="198">
        <v>150</v>
      </c>
      <c r="C110" s="199">
        <v>4.2</v>
      </c>
      <c r="D110" s="199">
        <v>4.8</v>
      </c>
      <c r="E110" s="199">
        <v>32.700000000000003</v>
      </c>
      <c r="F110" s="199">
        <v>189.3</v>
      </c>
      <c r="G110" s="200" t="s">
        <v>305</v>
      </c>
      <c r="H110" s="225" t="s">
        <v>306</v>
      </c>
    </row>
    <row r="111" spans="1:256" x14ac:dyDescent="0.25">
      <c r="A111" s="217" t="s">
        <v>21</v>
      </c>
      <c r="B111" s="209">
        <v>215</v>
      </c>
      <c r="C111" s="209">
        <v>7.0000000000000007E-2</v>
      </c>
      <c r="D111" s="209">
        <v>0.02</v>
      </c>
      <c r="E111" s="209">
        <v>15</v>
      </c>
      <c r="F111" s="209">
        <v>60</v>
      </c>
      <c r="G111" s="213" t="s">
        <v>22</v>
      </c>
      <c r="H111" s="230" t="s">
        <v>23</v>
      </c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  <c r="AR111" s="192"/>
      <c r="AS111" s="192"/>
      <c r="AT111" s="192"/>
      <c r="AU111" s="192"/>
      <c r="AV111" s="192"/>
      <c r="AW111" s="192"/>
      <c r="AX111" s="192"/>
      <c r="AY111" s="192"/>
      <c r="AZ111" s="192"/>
      <c r="BA111" s="192"/>
      <c r="BB111" s="192"/>
      <c r="BC111" s="192"/>
      <c r="BD111" s="192"/>
      <c r="BE111" s="192"/>
      <c r="BF111" s="192"/>
      <c r="BG111" s="192"/>
      <c r="BH111" s="192"/>
      <c r="BI111" s="192"/>
      <c r="BJ111" s="192"/>
      <c r="BK111" s="192"/>
      <c r="BL111" s="192"/>
      <c r="BM111" s="192"/>
      <c r="BN111" s="192"/>
      <c r="BO111" s="192"/>
      <c r="BP111" s="192"/>
      <c r="BQ111" s="192"/>
      <c r="BR111" s="192"/>
      <c r="BS111" s="192"/>
      <c r="BT111" s="192"/>
      <c r="BU111" s="192"/>
      <c r="BV111" s="192"/>
      <c r="BW111" s="192"/>
      <c r="BX111" s="192"/>
      <c r="BY111" s="192"/>
      <c r="BZ111" s="192"/>
      <c r="CA111" s="192"/>
      <c r="CB111" s="192"/>
      <c r="CC111" s="192"/>
      <c r="CD111" s="192"/>
      <c r="CE111" s="192"/>
      <c r="CF111" s="192"/>
      <c r="CG111" s="192"/>
      <c r="CH111" s="192"/>
      <c r="CI111" s="192"/>
      <c r="CJ111" s="192"/>
      <c r="CK111" s="192"/>
      <c r="CL111" s="192"/>
      <c r="CM111" s="192"/>
      <c r="CN111" s="192"/>
      <c r="CO111" s="192"/>
      <c r="CP111" s="192"/>
      <c r="CQ111" s="192"/>
      <c r="CR111" s="192"/>
      <c r="CS111" s="192"/>
      <c r="CT111" s="192"/>
      <c r="CU111" s="192"/>
      <c r="CV111" s="192"/>
      <c r="CW111" s="192"/>
      <c r="CX111" s="192"/>
      <c r="CY111" s="192"/>
      <c r="CZ111" s="192"/>
      <c r="DA111" s="192"/>
      <c r="DB111" s="192"/>
      <c r="DC111" s="192"/>
      <c r="DD111" s="192"/>
      <c r="DE111" s="192"/>
      <c r="DF111" s="192"/>
      <c r="DG111" s="192"/>
      <c r="DH111" s="192"/>
      <c r="DI111" s="192"/>
      <c r="DJ111" s="192"/>
      <c r="DK111" s="192"/>
      <c r="DL111" s="192"/>
      <c r="DM111" s="192"/>
      <c r="DN111" s="192"/>
      <c r="DO111" s="192"/>
      <c r="DP111" s="192"/>
      <c r="DQ111" s="192"/>
      <c r="DR111" s="192"/>
      <c r="DS111" s="192"/>
      <c r="DT111" s="192"/>
      <c r="DU111" s="192"/>
      <c r="DV111" s="192"/>
      <c r="DW111" s="192"/>
      <c r="DX111" s="192"/>
      <c r="DY111" s="192"/>
      <c r="DZ111" s="192"/>
      <c r="EA111" s="192"/>
      <c r="EB111" s="192"/>
      <c r="EC111" s="192"/>
      <c r="ED111" s="192"/>
      <c r="EE111" s="192"/>
      <c r="EF111" s="192"/>
      <c r="EG111" s="192"/>
      <c r="EH111" s="192"/>
      <c r="EI111" s="192"/>
      <c r="EJ111" s="192"/>
      <c r="EK111" s="192"/>
      <c r="EL111" s="192"/>
      <c r="EM111" s="192"/>
      <c r="EN111" s="192"/>
      <c r="EO111" s="192"/>
      <c r="EP111" s="192"/>
      <c r="EQ111" s="192"/>
      <c r="ER111" s="192"/>
      <c r="ES111" s="192"/>
      <c r="ET111" s="192"/>
      <c r="EU111" s="192"/>
      <c r="EV111" s="192"/>
      <c r="EW111" s="192"/>
      <c r="EX111" s="192"/>
      <c r="EY111" s="192"/>
      <c r="EZ111" s="192"/>
      <c r="FA111" s="192"/>
      <c r="FB111" s="192"/>
      <c r="FC111" s="192"/>
      <c r="FD111" s="192"/>
      <c r="FE111" s="192"/>
      <c r="FF111" s="192"/>
      <c r="FG111" s="192"/>
      <c r="FH111" s="192"/>
      <c r="FI111" s="192"/>
      <c r="FJ111" s="192"/>
      <c r="FK111" s="192"/>
      <c r="FL111" s="192"/>
      <c r="FM111" s="192"/>
      <c r="FN111" s="192"/>
      <c r="FO111" s="192"/>
      <c r="FP111" s="192"/>
      <c r="FQ111" s="192"/>
      <c r="FR111" s="192"/>
      <c r="FS111" s="192"/>
      <c r="FT111" s="192"/>
      <c r="FU111" s="192"/>
      <c r="FV111" s="192"/>
      <c r="FW111" s="192"/>
      <c r="FX111" s="192"/>
      <c r="FY111" s="192"/>
      <c r="FZ111" s="192"/>
      <c r="GA111" s="192"/>
      <c r="GB111" s="192"/>
      <c r="GC111" s="192"/>
      <c r="GD111" s="192"/>
      <c r="GE111" s="192"/>
      <c r="GF111" s="192"/>
      <c r="GG111" s="192"/>
      <c r="GH111" s="192"/>
      <c r="GI111" s="192"/>
      <c r="GJ111" s="192"/>
      <c r="GK111" s="192"/>
      <c r="GL111" s="192"/>
      <c r="GM111" s="192"/>
      <c r="GN111" s="192"/>
      <c r="GO111" s="192"/>
      <c r="GP111" s="192"/>
      <c r="GQ111" s="192"/>
      <c r="GR111" s="192"/>
      <c r="GS111" s="192"/>
      <c r="GT111" s="192"/>
      <c r="GU111" s="192"/>
      <c r="GV111" s="192"/>
      <c r="GW111" s="192"/>
      <c r="GX111" s="192"/>
      <c r="GY111" s="192"/>
      <c r="GZ111" s="192"/>
      <c r="HA111" s="192"/>
      <c r="HB111" s="192"/>
      <c r="HC111" s="192"/>
      <c r="HD111" s="192"/>
      <c r="HE111" s="192"/>
      <c r="HF111" s="192"/>
      <c r="HG111" s="192"/>
      <c r="HH111" s="192"/>
      <c r="HI111" s="192"/>
      <c r="HJ111" s="192"/>
      <c r="HK111" s="192"/>
      <c r="HL111" s="192"/>
      <c r="HM111" s="192"/>
      <c r="HN111" s="192"/>
      <c r="HO111" s="192"/>
      <c r="HP111" s="192"/>
      <c r="HQ111" s="192"/>
      <c r="HR111" s="192"/>
      <c r="HS111" s="192"/>
      <c r="HT111" s="192"/>
      <c r="HU111" s="192"/>
      <c r="HV111" s="192"/>
      <c r="HW111" s="192"/>
      <c r="HX111" s="192"/>
      <c r="HY111" s="192"/>
      <c r="HZ111" s="192"/>
      <c r="IA111" s="192"/>
      <c r="IB111" s="192"/>
      <c r="IC111" s="192"/>
      <c r="ID111" s="192"/>
      <c r="IE111" s="192"/>
      <c r="IF111" s="192"/>
      <c r="IG111" s="192"/>
      <c r="IH111" s="192"/>
      <c r="II111" s="192"/>
      <c r="IJ111" s="192"/>
      <c r="IK111" s="192"/>
      <c r="IL111" s="192"/>
      <c r="IM111" s="192"/>
      <c r="IN111" s="192"/>
      <c r="IO111" s="192"/>
      <c r="IP111" s="192"/>
      <c r="IQ111" s="192"/>
      <c r="IR111" s="192"/>
      <c r="IS111" s="192"/>
      <c r="IT111" s="192"/>
      <c r="IU111" s="192"/>
      <c r="IV111" s="192"/>
    </row>
    <row r="112" spans="1:256" x14ac:dyDescent="0.25">
      <c r="A112" s="215" t="s">
        <v>79</v>
      </c>
      <c r="B112" s="216">
        <v>20</v>
      </c>
      <c r="C112" s="212">
        <f>3.2/2</f>
        <v>1.6</v>
      </c>
      <c r="D112" s="212">
        <f>0.4/2</f>
        <v>0.2</v>
      </c>
      <c r="E112" s="212">
        <f>20.4/2</f>
        <v>10.199999999999999</v>
      </c>
      <c r="F112" s="212">
        <v>50</v>
      </c>
      <c r="G112" s="209" t="s">
        <v>46</v>
      </c>
      <c r="H112" s="217" t="s">
        <v>49</v>
      </c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  <c r="AR112" s="192"/>
      <c r="AS112" s="192"/>
      <c r="AT112" s="192"/>
      <c r="AU112" s="192"/>
      <c r="AV112" s="192"/>
      <c r="AW112" s="192"/>
      <c r="AX112" s="192"/>
      <c r="AY112" s="192"/>
      <c r="AZ112" s="192"/>
      <c r="BA112" s="192"/>
      <c r="BB112" s="192"/>
      <c r="BC112" s="192"/>
      <c r="BD112" s="192"/>
      <c r="BE112" s="192"/>
      <c r="BF112" s="192"/>
      <c r="BG112" s="192"/>
      <c r="BH112" s="192"/>
      <c r="BI112" s="192"/>
      <c r="BJ112" s="192"/>
      <c r="BK112" s="192"/>
      <c r="BL112" s="192"/>
      <c r="BM112" s="192"/>
      <c r="BN112" s="192"/>
      <c r="BO112" s="192"/>
      <c r="BP112" s="192"/>
      <c r="BQ112" s="192"/>
      <c r="BR112" s="192"/>
      <c r="BS112" s="192"/>
      <c r="BT112" s="192"/>
      <c r="BU112" s="192"/>
      <c r="BV112" s="192"/>
      <c r="BW112" s="192"/>
      <c r="BX112" s="192"/>
      <c r="BY112" s="192"/>
      <c r="BZ112" s="192"/>
      <c r="CA112" s="192"/>
      <c r="CB112" s="192"/>
      <c r="CC112" s="192"/>
      <c r="CD112" s="192"/>
      <c r="CE112" s="192"/>
      <c r="CF112" s="192"/>
      <c r="CG112" s="192"/>
      <c r="CH112" s="192"/>
      <c r="CI112" s="192"/>
      <c r="CJ112" s="192"/>
      <c r="CK112" s="192"/>
      <c r="CL112" s="192"/>
      <c r="CM112" s="192"/>
      <c r="CN112" s="192"/>
      <c r="CO112" s="192"/>
      <c r="CP112" s="192"/>
      <c r="CQ112" s="192"/>
      <c r="CR112" s="192"/>
      <c r="CS112" s="192"/>
      <c r="CT112" s="192"/>
      <c r="CU112" s="192"/>
      <c r="CV112" s="192"/>
      <c r="CW112" s="192"/>
      <c r="CX112" s="192"/>
      <c r="CY112" s="192"/>
      <c r="CZ112" s="192"/>
      <c r="DA112" s="192"/>
      <c r="DB112" s="192"/>
      <c r="DC112" s="192"/>
      <c r="DD112" s="192"/>
      <c r="DE112" s="192"/>
      <c r="DF112" s="192"/>
      <c r="DG112" s="192"/>
      <c r="DH112" s="192"/>
      <c r="DI112" s="192"/>
      <c r="DJ112" s="192"/>
      <c r="DK112" s="192"/>
      <c r="DL112" s="192"/>
      <c r="DM112" s="192"/>
      <c r="DN112" s="192"/>
      <c r="DO112" s="192"/>
      <c r="DP112" s="192"/>
      <c r="DQ112" s="192"/>
      <c r="DR112" s="192"/>
      <c r="DS112" s="192"/>
      <c r="DT112" s="192"/>
      <c r="DU112" s="192"/>
      <c r="DV112" s="192"/>
      <c r="DW112" s="192"/>
      <c r="DX112" s="192"/>
      <c r="DY112" s="192"/>
      <c r="DZ112" s="192"/>
      <c r="EA112" s="192"/>
      <c r="EB112" s="192"/>
      <c r="EC112" s="192"/>
      <c r="ED112" s="192"/>
      <c r="EE112" s="192"/>
      <c r="EF112" s="192"/>
      <c r="EG112" s="192"/>
      <c r="EH112" s="192"/>
      <c r="EI112" s="192"/>
      <c r="EJ112" s="192"/>
      <c r="EK112" s="192"/>
      <c r="EL112" s="192"/>
      <c r="EM112" s="192"/>
      <c r="EN112" s="192"/>
      <c r="EO112" s="192"/>
      <c r="EP112" s="192"/>
      <c r="EQ112" s="192"/>
      <c r="ER112" s="192"/>
      <c r="ES112" s="192"/>
      <c r="ET112" s="192"/>
      <c r="EU112" s="192"/>
      <c r="EV112" s="192"/>
      <c r="EW112" s="192"/>
      <c r="EX112" s="192"/>
      <c r="EY112" s="192"/>
      <c r="EZ112" s="192"/>
      <c r="FA112" s="192"/>
      <c r="FB112" s="192"/>
      <c r="FC112" s="192"/>
      <c r="FD112" s="192"/>
      <c r="FE112" s="192"/>
      <c r="FF112" s="192"/>
      <c r="FG112" s="192"/>
      <c r="FH112" s="192"/>
      <c r="FI112" s="192"/>
      <c r="FJ112" s="192"/>
      <c r="FK112" s="192"/>
      <c r="FL112" s="192"/>
      <c r="FM112" s="192"/>
      <c r="FN112" s="192"/>
      <c r="FO112" s="192"/>
      <c r="FP112" s="192"/>
      <c r="FQ112" s="192"/>
      <c r="FR112" s="192"/>
      <c r="FS112" s="192"/>
      <c r="FT112" s="192"/>
      <c r="FU112" s="192"/>
      <c r="FV112" s="192"/>
      <c r="FW112" s="192"/>
      <c r="FX112" s="192"/>
      <c r="FY112" s="192"/>
      <c r="FZ112" s="192"/>
      <c r="GA112" s="192"/>
      <c r="GB112" s="192"/>
      <c r="GC112" s="192"/>
      <c r="GD112" s="192"/>
      <c r="GE112" s="192"/>
      <c r="GF112" s="192"/>
      <c r="GG112" s="192"/>
      <c r="GH112" s="192"/>
      <c r="GI112" s="192"/>
      <c r="GJ112" s="192"/>
      <c r="GK112" s="192"/>
      <c r="GL112" s="192"/>
      <c r="GM112" s="192"/>
      <c r="GN112" s="192"/>
      <c r="GO112" s="192"/>
      <c r="GP112" s="192"/>
      <c r="GQ112" s="192"/>
      <c r="GR112" s="192"/>
      <c r="GS112" s="192"/>
      <c r="GT112" s="192"/>
      <c r="GU112" s="192"/>
      <c r="GV112" s="192"/>
      <c r="GW112" s="192"/>
      <c r="GX112" s="192"/>
      <c r="GY112" s="192"/>
      <c r="GZ112" s="192"/>
      <c r="HA112" s="192"/>
      <c r="HB112" s="192"/>
      <c r="HC112" s="192"/>
      <c r="HD112" s="192"/>
      <c r="HE112" s="192"/>
      <c r="HF112" s="192"/>
      <c r="HG112" s="192"/>
      <c r="HH112" s="192"/>
      <c r="HI112" s="192"/>
      <c r="HJ112" s="192"/>
      <c r="HK112" s="192"/>
      <c r="HL112" s="192"/>
      <c r="HM112" s="192"/>
      <c r="HN112" s="192"/>
      <c r="HO112" s="192"/>
      <c r="HP112" s="192"/>
      <c r="HQ112" s="192"/>
      <c r="HR112" s="192"/>
      <c r="HS112" s="192"/>
      <c r="HT112" s="192"/>
      <c r="HU112" s="192"/>
      <c r="HV112" s="192"/>
      <c r="HW112" s="192"/>
      <c r="HX112" s="192"/>
      <c r="HY112" s="192"/>
      <c r="HZ112" s="192"/>
      <c r="IA112" s="192"/>
      <c r="IB112" s="192"/>
      <c r="IC112" s="192"/>
      <c r="ID112" s="192"/>
      <c r="IE112" s="192"/>
      <c r="IF112" s="192"/>
      <c r="IG112" s="192"/>
      <c r="IH112" s="192"/>
      <c r="II112" s="192"/>
      <c r="IJ112" s="192"/>
      <c r="IK112" s="192"/>
      <c r="IL112" s="192"/>
      <c r="IM112" s="192"/>
      <c r="IN112" s="192"/>
      <c r="IO112" s="192"/>
      <c r="IP112" s="192"/>
      <c r="IQ112" s="192"/>
      <c r="IR112" s="192"/>
      <c r="IS112" s="192"/>
      <c r="IT112" s="192"/>
      <c r="IU112" s="192"/>
      <c r="IV112" s="192"/>
    </row>
    <row r="113" spans="1:256" ht="13.5" customHeight="1" x14ac:dyDescent="0.3">
      <c r="A113" s="218" t="s">
        <v>25</v>
      </c>
      <c r="B113" s="188">
        <f>SUM(B108:B112)</f>
        <v>575</v>
      </c>
      <c r="C113" s="219">
        <f>SUM(C108:C112)</f>
        <v>19.520000000000003</v>
      </c>
      <c r="D113" s="219">
        <f>SUM(D108:D112)</f>
        <v>18.529999999999998</v>
      </c>
      <c r="E113" s="219">
        <f>SUM(E108:E112)</f>
        <v>79.62</v>
      </c>
      <c r="F113" s="219">
        <f>SUM(F108:F112)</f>
        <v>565.44000000000005</v>
      </c>
      <c r="G113" s="220"/>
      <c r="H113" s="245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  <c r="S113" s="246"/>
      <c r="T113" s="246"/>
      <c r="U113" s="246"/>
      <c r="V113" s="246"/>
      <c r="W113" s="246"/>
      <c r="X113" s="246"/>
      <c r="Y113" s="246"/>
      <c r="Z113" s="246"/>
      <c r="AA113" s="246"/>
      <c r="AB113" s="246"/>
      <c r="AC113" s="246"/>
      <c r="AD113" s="246"/>
      <c r="AE113" s="246"/>
      <c r="AF113" s="246"/>
      <c r="AG113" s="246"/>
      <c r="AH113" s="246"/>
      <c r="AI113" s="246"/>
      <c r="AJ113" s="246"/>
      <c r="AK113" s="246"/>
      <c r="AL113" s="246"/>
      <c r="AM113" s="246"/>
      <c r="AN113" s="246"/>
      <c r="AO113" s="246"/>
      <c r="AP113" s="246"/>
      <c r="AQ113" s="246"/>
      <c r="AR113" s="246"/>
      <c r="AS113" s="246"/>
      <c r="AT113" s="246"/>
      <c r="AU113" s="246"/>
      <c r="AV113" s="246"/>
      <c r="AW113" s="246"/>
      <c r="AX113" s="246"/>
      <c r="AY113" s="246"/>
      <c r="AZ113" s="246"/>
      <c r="BA113" s="246"/>
      <c r="BB113" s="246"/>
      <c r="BC113" s="246"/>
      <c r="BD113" s="246"/>
      <c r="BE113" s="246"/>
      <c r="BF113" s="246"/>
      <c r="BG113" s="246"/>
      <c r="BH113" s="246"/>
      <c r="BI113" s="246"/>
      <c r="BJ113" s="246"/>
      <c r="BK113" s="246"/>
      <c r="BL113" s="246"/>
      <c r="BM113" s="246"/>
      <c r="BN113" s="246"/>
      <c r="BO113" s="246"/>
      <c r="BP113" s="246"/>
      <c r="BQ113" s="246"/>
      <c r="BR113" s="246"/>
      <c r="BS113" s="246"/>
      <c r="BT113" s="246"/>
      <c r="BU113" s="246"/>
      <c r="BV113" s="246"/>
      <c r="BW113" s="246"/>
      <c r="BX113" s="246"/>
      <c r="BY113" s="246"/>
      <c r="BZ113" s="246"/>
      <c r="CA113" s="246"/>
      <c r="CB113" s="246"/>
      <c r="CC113" s="246"/>
      <c r="CD113" s="246"/>
      <c r="CE113" s="246"/>
      <c r="CF113" s="246"/>
      <c r="CG113" s="246"/>
      <c r="CH113" s="246"/>
      <c r="CI113" s="246"/>
      <c r="CJ113" s="246"/>
      <c r="CK113" s="246"/>
      <c r="CL113" s="246"/>
      <c r="CM113" s="246"/>
      <c r="CN113" s="246"/>
      <c r="CO113" s="246"/>
      <c r="CP113" s="246"/>
      <c r="CQ113" s="246"/>
      <c r="CR113" s="246"/>
      <c r="CS113" s="246"/>
      <c r="CT113" s="246"/>
      <c r="CU113" s="246"/>
      <c r="CV113" s="246"/>
      <c r="CW113" s="246"/>
      <c r="CX113" s="246"/>
      <c r="CY113" s="246"/>
      <c r="CZ113" s="246"/>
      <c r="DA113" s="246"/>
      <c r="DB113" s="246"/>
      <c r="DC113" s="246"/>
      <c r="DD113" s="246"/>
      <c r="DE113" s="246"/>
      <c r="DF113" s="246"/>
      <c r="DG113" s="246"/>
      <c r="DH113" s="246"/>
      <c r="DI113" s="246"/>
      <c r="DJ113" s="246"/>
      <c r="DK113" s="246"/>
      <c r="DL113" s="246"/>
      <c r="DM113" s="246"/>
      <c r="DN113" s="246"/>
      <c r="DO113" s="246"/>
      <c r="DP113" s="246"/>
      <c r="DQ113" s="246"/>
      <c r="DR113" s="246"/>
      <c r="DS113" s="246"/>
      <c r="DT113" s="246"/>
      <c r="DU113" s="246"/>
      <c r="DV113" s="246"/>
      <c r="DW113" s="246"/>
      <c r="DX113" s="246"/>
      <c r="DY113" s="246"/>
      <c r="DZ113" s="246"/>
      <c r="EA113" s="246"/>
      <c r="EB113" s="246"/>
      <c r="EC113" s="246"/>
      <c r="ED113" s="246"/>
      <c r="EE113" s="246"/>
      <c r="EF113" s="246"/>
      <c r="EG113" s="246"/>
      <c r="EH113" s="246"/>
      <c r="EI113" s="246"/>
      <c r="EJ113" s="246"/>
      <c r="EK113" s="246"/>
      <c r="EL113" s="246"/>
      <c r="EM113" s="246"/>
      <c r="EN113" s="246"/>
      <c r="EO113" s="246"/>
      <c r="EP113" s="246"/>
      <c r="EQ113" s="246"/>
      <c r="ER113" s="246"/>
      <c r="ES113" s="246"/>
      <c r="ET113" s="246"/>
      <c r="EU113" s="246"/>
      <c r="EV113" s="246"/>
      <c r="EW113" s="246"/>
      <c r="EX113" s="246"/>
      <c r="EY113" s="246"/>
      <c r="EZ113" s="246"/>
      <c r="FA113" s="246"/>
      <c r="FB113" s="246"/>
      <c r="FC113" s="246"/>
      <c r="FD113" s="246"/>
      <c r="FE113" s="246"/>
      <c r="FF113" s="246"/>
      <c r="FG113" s="246"/>
      <c r="FH113" s="246"/>
      <c r="FI113" s="246"/>
      <c r="FJ113" s="246"/>
      <c r="FK113" s="246"/>
      <c r="FL113" s="246"/>
      <c r="FM113" s="246"/>
      <c r="FN113" s="246"/>
      <c r="FO113" s="246"/>
      <c r="FP113" s="246"/>
      <c r="FQ113" s="246"/>
      <c r="FR113" s="246"/>
      <c r="FS113" s="246"/>
      <c r="FT113" s="246"/>
      <c r="FU113" s="246"/>
      <c r="FV113" s="246"/>
      <c r="FW113" s="246"/>
      <c r="FX113" s="246"/>
      <c r="FY113" s="246"/>
      <c r="FZ113" s="246"/>
      <c r="GA113" s="246"/>
      <c r="GB113" s="246"/>
      <c r="GC113" s="246"/>
      <c r="GD113" s="246"/>
      <c r="GE113" s="246"/>
      <c r="GF113" s="246"/>
      <c r="GG113" s="246"/>
      <c r="GH113" s="246"/>
      <c r="GI113" s="246"/>
      <c r="GJ113" s="246"/>
      <c r="GK113" s="246"/>
      <c r="GL113" s="246"/>
      <c r="GM113" s="246"/>
      <c r="GN113" s="246"/>
      <c r="GO113" s="246"/>
      <c r="GP113" s="246"/>
      <c r="GQ113" s="246"/>
      <c r="GR113" s="246"/>
      <c r="GS113" s="246"/>
      <c r="GT113" s="246"/>
      <c r="GU113" s="246"/>
      <c r="GV113" s="246"/>
      <c r="GW113" s="246"/>
      <c r="GX113" s="246"/>
      <c r="GY113" s="246"/>
      <c r="GZ113" s="246"/>
      <c r="HA113" s="246"/>
      <c r="HB113" s="246"/>
      <c r="HC113" s="246"/>
      <c r="HD113" s="246"/>
      <c r="HE113" s="246"/>
      <c r="HF113" s="246"/>
      <c r="HG113" s="246"/>
      <c r="HH113" s="246"/>
      <c r="HI113" s="246"/>
      <c r="HJ113" s="246"/>
      <c r="HK113" s="246"/>
      <c r="HL113" s="246"/>
      <c r="HM113" s="246"/>
      <c r="HN113" s="246"/>
      <c r="HO113" s="246"/>
      <c r="HP113" s="246"/>
      <c r="HQ113" s="246"/>
      <c r="HR113" s="246"/>
      <c r="HS113" s="246"/>
      <c r="HT113" s="246"/>
      <c r="HU113" s="246"/>
      <c r="HV113" s="246"/>
      <c r="HW113" s="246"/>
      <c r="HX113" s="246"/>
      <c r="HY113" s="246"/>
      <c r="HZ113" s="246"/>
      <c r="IA113" s="246"/>
      <c r="IB113" s="246"/>
      <c r="IC113" s="246"/>
      <c r="ID113" s="246"/>
      <c r="IE113" s="246"/>
      <c r="IF113" s="246"/>
      <c r="IG113" s="246"/>
      <c r="IH113" s="246"/>
      <c r="II113" s="246"/>
      <c r="IJ113" s="246"/>
      <c r="IK113" s="246"/>
      <c r="IL113" s="246"/>
      <c r="IM113" s="246"/>
      <c r="IN113" s="246"/>
      <c r="IO113" s="246"/>
      <c r="IP113" s="246"/>
      <c r="IQ113" s="246"/>
      <c r="IR113" s="246"/>
      <c r="IS113" s="246"/>
      <c r="IT113" s="246"/>
      <c r="IU113" s="246"/>
      <c r="IV113" s="246"/>
    </row>
    <row r="115" spans="1:256" x14ac:dyDescent="0.3">
      <c r="B115" s="274"/>
      <c r="C115" s="275"/>
      <c r="D115" s="275"/>
      <c r="E115" s="275"/>
      <c r="F115" s="275"/>
      <c r="G115" s="276"/>
    </row>
  </sheetData>
  <mergeCells count="27">
    <mergeCell ref="A98:H98"/>
    <mergeCell ref="A105:H105"/>
    <mergeCell ref="A107:H107"/>
    <mergeCell ref="A70:H70"/>
    <mergeCell ref="A77:H77"/>
    <mergeCell ref="A79:H79"/>
    <mergeCell ref="A87:H87"/>
    <mergeCell ref="A89:H89"/>
    <mergeCell ref="A96:H96"/>
    <mergeCell ref="A49:H49"/>
    <mergeCell ref="A51:H51"/>
    <mergeCell ref="A57:H57"/>
    <mergeCell ref="A58:H58"/>
    <mergeCell ref="A60:H60"/>
    <mergeCell ref="A68:H68"/>
    <mergeCell ref="A21:H21"/>
    <mergeCell ref="A23:H23"/>
    <mergeCell ref="A30:H30"/>
    <mergeCell ref="A32:H32"/>
    <mergeCell ref="A40:H40"/>
    <mergeCell ref="A42:H42"/>
    <mergeCell ref="A1:H1"/>
    <mergeCell ref="A2:H2"/>
    <mergeCell ref="A3:H3"/>
    <mergeCell ref="A5:H5"/>
    <mergeCell ref="A12:H12"/>
    <mergeCell ref="A14:H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1"/>
  <sheetViews>
    <sheetView zoomScale="130" zoomScaleNormal="130" workbookViewId="0">
      <selection sqref="A1:H219"/>
    </sheetView>
  </sheetViews>
  <sheetFormatPr defaultRowHeight="12" x14ac:dyDescent="0.3"/>
  <cols>
    <col min="1" max="1" width="31.6640625" style="273" customWidth="1"/>
    <col min="2" max="2" width="8.109375" style="254" customWidth="1"/>
    <col min="3" max="4" width="7.6640625" style="184" customWidth="1"/>
    <col min="5" max="5" width="8.44140625" style="184" customWidth="1"/>
    <col min="6" max="6" width="7.44140625" style="184" customWidth="1"/>
    <col min="7" max="7" width="7.33203125" style="254" customWidth="1"/>
    <col min="8" max="8" width="16.6640625" style="254" customWidth="1"/>
    <col min="9" max="256" width="8.88671875" style="184"/>
    <col min="257" max="257" width="31.6640625" style="184" customWidth="1"/>
    <col min="258" max="258" width="8.109375" style="184" customWidth="1"/>
    <col min="259" max="260" width="7.6640625" style="184" customWidth="1"/>
    <col min="261" max="261" width="8.44140625" style="184" customWidth="1"/>
    <col min="262" max="262" width="7.44140625" style="184" customWidth="1"/>
    <col min="263" max="263" width="7.33203125" style="184" customWidth="1"/>
    <col min="264" max="264" width="16.6640625" style="184" customWidth="1"/>
    <col min="265" max="512" width="8.88671875" style="184"/>
    <col min="513" max="513" width="31.6640625" style="184" customWidth="1"/>
    <col min="514" max="514" width="8.109375" style="184" customWidth="1"/>
    <col min="515" max="516" width="7.6640625" style="184" customWidth="1"/>
    <col min="517" max="517" width="8.44140625" style="184" customWidth="1"/>
    <col min="518" max="518" width="7.44140625" style="184" customWidth="1"/>
    <col min="519" max="519" width="7.33203125" style="184" customWidth="1"/>
    <col min="520" max="520" width="16.6640625" style="184" customWidth="1"/>
    <col min="521" max="768" width="8.88671875" style="184"/>
    <col min="769" max="769" width="31.6640625" style="184" customWidth="1"/>
    <col min="770" max="770" width="8.109375" style="184" customWidth="1"/>
    <col min="771" max="772" width="7.6640625" style="184" customWidth="1"/>
    <col min="773" max="773" width="8.44140625" style="184" customWidth="1"/>
    <col min="774" max="774" width="7.44140625" style="184" customWidth="1"/>
    <col min="775" max="775" width="7.33203125" style="184" customWidth="1"/>
    <col min="776" max="776" width="16.6640625" style="184" customWidth="1"/>
    <col min="777" max="1024" width="8.88671875" style="184"/>
    <col min="1025" max="1025" width="31.6640625" style="184" customWidth="1"/>
    <col min="1026" max="1026" width="8.109375" style="184" customWidth="1"/>
    <col min="1027" max="1028" width="7.6640625" style="184" customWidth="1"/>
    <col min="1029" max="1029" width="8.44140625" style="184" customWidth="1"/>
    <col min="1030" max="1030" width="7.44140625" style="184" customWidth="1"/>
    <col min="1031" max="1031" width="7.33203125" style="184" customWidth="1"/>
    <col min="1032" max="1032" width="16.6640625" style="184" customWidth="1"/>
    <col min="1033" max="1280" width="8.88671875" style="184"/>
    <col min="1281" max="1281" width="31.6640625" style="184" customWidth="1"/>
    <col min="1282" max="1282" width="8.109375" style="184" customWidth="1"/>
    <col min="1283" max="1284" width="7.6640625" style="184" customWidth="1"/>
    <col min="1285" max="1285" width="8.44140625" style="184" customWidth="1"/>
    <col min="1286" max="1286" width="7.44140625" style="184" customWidth="1"/>
    <col min="1287" max="1287" width="7.33203125" style="184" customWidth="1"/>
    <col min="1288" max="1288" width="16.6640625" style="184" customWidth="1"/>
    <col min="1289" max="1536" width="8.88671875" style="184"/>
    <col min="1537" max="1537" width="31.6640625" style="184" customWidth="1"/>
    <col min="1538" max="1538" width="8.109375" style="184" customWidth="1"/>
    <col min="1539" max="1540" width="7.6640625" style="184" customWidth="1"/>
    <col min="1541" max="1541" width="8.44140625" style="184" customWidth="1"/>
    <col min="1542" max="1542" width="7.44140625" style="184" customWidth="1"/>
    <col min="1543" max="1543" width="7.33203125" style="184" customWidth="1"/>
    <col min="1544" max="1544" width="16.6640625" style="184" customWidth="1"/>
    <col min="1545" max="1792" width="8.88671875" style="184"/>
    <col min="1793" max="1793" width="31.6640625" style="184" customWidth="1"/>
    <col min="1794" max="1794" width="8.109375" style="184" customWidth="1"/>
    <col min="1795" max="1796" width="7.6640625" style="184" customWidth="1"/>
    <col min="1797" max="1797" width="8.44140625" style="184" customWidth="1"/>
    <col min="1798" max="1798" width="7.44140625" style="184" customWidth="1"/>
    <col min="1799" max="1799" width="7.33203125" style="184" customWidth="1"/>
    <col min="1800" max="1800" width="16.6640625" style="184" customWidth="1"/>
    <col min="1801" max="2048" width="8.88671875" style="184"/>
    <col min="2049" max="2049" width="31.6640625" style="184" customWidth="1"/>
    <col min="2050" max="2050" width="8.109375" style="184" customWidth="1"/>
    <col min="2051" max="2052" width="7.6640625" style="184" customWidth="1"/>
    <col min="2053" max="2053" width="8.44140625" style="184" customWidth="1"/>
    <col min="2054" max="2054" width="7.44140625" style="184" customWidth="1"/>
    <col min="2055" max="2055" width="7.33203125" style="184" customWidth="1"/>
    <col min="2056" max="2056" width="16.6640625" style="184" customWidth="1"/>
    <col min="2057" max="2304" width="8.88671875" style="184"/>
    <col min="2305" max="2305" width="31.6640625" style="184" customWidth="1"/>
    <col min="2306" max="2306" width="8.109375" style="184" customWidth="1"/>
    <col min="2307" max="2308" width="7.6640625" style="184" customWidth="1"/>
    <col min="2309" max="2309" width="8.44140625" style="184" customWidth="1"/>
    <col min="2310" max="2310" width="7.44140625" style="184" customWidth="1"/>
    <col min="2311" max="2311" width="7.33203125" style="184" customWidth="1"/>
    <col min="2312" max="2312" width="16.6640625" style="184" customWidth="1"/>
    <col min="2313" max="2560" width="8.88671875" style="184"/>
    <col min="2561" max="2561" width="31.6640625" style="184" customWidth="1"/>
    <col min="2562" max="2562" width="8.109375" style="184" customWidth="1"/>
    <col min="2563" max="2564" width="7.6640625" style="184" customWidth="1"/>
    <col min="2565" max="2565" width="8.44140625" style="184" customWidth="1"/>
    <col min="2566" max="2566" width="7.44140625" style="184" customWidth="1"/>
    <col min="2567" max="2567" width="7.33203125" style="184" customWidth="1"/>
    <col min="2568" max="2568" width="16.6640625" style="184" customWidth="1"/>
    <col min="2569" max="2816" width="8.88671875" style="184"/>
    <col min="2817" max="2817" width="31.6640625" style="184" customWidth="1"/>
    <col min="2818" max="2818" width="8.109375" style="184" customWidth="1"/>
    <col min="2819" max="2820" width="7.6640625" style="184" customWidth="1"/>
    <col min="2821" max="2821" width="8.44140625" style="184" customWidth="1"/>
    <col min="2822" max="2822" width="7.44140625" style="184" customWidth="1"/>
    <col min="2823" max="2823" width="7.33203125" style="184" customWidth="1"/>
    <col min="2824" max="2824" width="16.6640625" style="184" customWidth="1"/>
    <col min="2825" max="3072" width="8.88671875" style="184"/>
    <col min="3073" max="3073" width="31.6640625" style="184" customWidth="1"/>
    <col min="3074" max="3074" width="8.109375" style="184" customWidth="1"/>
    <col min="3075" max="3076" width="7.6640625" style="184" customWidth="1"/>
    <col min="3077" max="3077" width="8.44140625" style="184" customWidth="1"/>
    <col min="3078" max="3078" width="7.44140625" style="184" customWidth="1"/>
    <col min="3079" max="3079" width="7.33203125" style="184" customWidth="1"/>
    <col min="3080" max="3080" width="16.6640625" style="184" customWidth="1"/>
    <col min="3081" max="3328" width="8.88671875" style="184"/>
    <col min="3329" max="3329" width="31.6640625" style="184" customWidth="1"/>
    <col min="3330" max="3330" width="8.109375" style="184" customWidth="1"/>
    <col min="3331" max="3332" width="7.6640625" style="184" customWidth="1"/>
    <col min="3333" max="3333" width="8.44140625" style="184" customWidth="1"/>
    <col min="3334" max="3334" width="7.44140625" style="184" customWidth="1"/>
    <col min="3335" max="3335" width="7.33203125" style="184" customWidth="1"/>
    <col min="3336" max="3336" width="16.6640625" style="184" customWidth="1"/>
    <col min="3337" max="3584" width="8.88671875" style="184"/>
    <col min="3585" max="3585" width="31.6640625" style="184" customWidth="1"/>
    <col min="3586" max="3586" width="8.109375" style="184" customWidth="1"/>
    <col min="3587" max="3588" width="7.6640625" style="184" customWidth="1"/>
    <col min="3589" max="3589" width="8.44140625" style="184" customWidth="1"/>
    <col min="3590" max="3590" width="7.44140625" style="184" customWidth="1"/>
    <col min="3591" max="3591" width="7.33203125" style="184" customWidth="1"/>
    <col min="3592" max="3592" width="16.6640625" style="184" customWidth="1"/>
    <col min="3593" max="3840" width="8.88671875" style="184"/>
    <col min="3841" max="3841" width="31.6640625" style="184" customWidth="1"/>
    <col min="3842" max="3842" width="8.109375" style="184" customWidth="1"/>
    <col min="3843" max="3844" width="7.6640625" style="184" customWidth="1"/>
    <col min="3845" max="3845" width="8.44140625" style="184" customWidth="1"/>
    <col min="3846" max="3846" width="7.44140625" style="184" customWidth="1"/>
    <col min="3847" max="3847" width="7.33203125" style="184" customWidth="1"/>
    <col min="3848" max="3848" width="16.6640625" style="184" customWidth="1"/>
    <col min="3849" max="4096" width="8.88671875" style="184"/>
    <col min="4097" max="4097" width="31.6640625" style="184" customWidth="1"/>
    <col min="4098" max="4098" width="8.109375" style="184" customWidth="1"/>
    <col min="4099" max="4100" width="7.6640625" style="184" customWidth="1"/>
    <col min="4101" max="4101" width="8.44140625" style="184" customWidth="1"/>
    <col min="4102" max="4102" width="7.44140625" style="184" customWidth="1"/>
    <col min="4103" max="4103" width="7.33203125" style="184" customWidth="1"/>
    <col min="4104" max="4104" width="16.6640625" style="184" customWidth="1"/>
    <col min="4105" max="4352" width="8.88671875" style="184"/>
    <col min="4353" max="4353" width="31.6640625" style="184" customWidth="1"/>
    <col min="4354" max="4354" width="8.109375" style="184" customWidth="1"/>
    <col min="4355" max="4356" width="7.6640625" style="184" customWidth="1"/>
    <col min="4357" max="4357" width="8.44140625" style="184" customWidth="1"/>
    <col min="4358" max="4358" width="7.44140625" style="184" customWidth="1"/>
    <col min="4359" max="4359" width="7.33203125" style="184" customWidth="1"/>
    <col min="4360" max="4360" width="16.6640625" style="184" customWidth="1"/>
    <col min="4361" max="4608" width="8.88671875" style="184"/>
    <col min="4609" max="4609" width="31.6640625" style="184" customWidth="1"/>
    <col min="4610" max="4610" width="8.109375" style="184" customWidth="1"/>
    <col min="4611" max="4612" width="7.6640625" style="184" customWidth="1"/>
    <col min="4613" max="4613" width="8.44140625" style="184" customWidth="1"/>
    <col min="4614" max="4614" width="7.44140625" style="184" customWidth="1"/>
    <col min="4615" max="4615" width="7.33203125" style="184" customWidth="1"/>
    <col min="4616" max="4616" width="16.6640625" style="184" customWidth="1"/>
    <col min="4617" max="4864" width="8.88671875" style="184"/>
    <col min="4865" max="4865" width="31.6640625" style="184" customWidth="1"/>
    <col min="4866" max="4866" width="8.109375" style="184" customWidth="1"/>
    <col min="4867" max="4868" width="7.6640625" style="184" customWidth="1"/>
    <col min="4869" max="4869" width="8.44140625" style="184" customWidth="1"/>
    <col min="4870" max="4870" width="7.44140625" style="184" customWidth="1"/>
    <col min="4871" max="4871" width="7.33203125" style="184" customWidth="1"/>
    <col min="4872" max="4872" width="16.6640625" style="184" customWidth="1"/>
    <col min="4873" max="5120" width="8.88671875" style="184"/>
    <col min="5121" max="5121" width="31.6640625" style="184" customWidth="1"/>
    <col min="5122" max="5122" width="8.109375" style="184" customWidth="1"/>
    <col min="5123" max="5124" width="7.6640625" style="184" customWidth="1"/>
    <col min="5125" max="5125" width="8.44140625" style="184" customWidth="1"/>
    <col min="5126" max="5126" width="7.44140625" style="184" customWidth="1"/>
    <col min="5127" max="5127" width="7.33203125" style="184" customWidth="1"/>
    <col min="5128" max="5128" width="16.6640625" style="184" customWidth="1"/>
    <col min="5129" max="5376" width="8.88671875" style="184"/>
    <col min="5377" max="5377" width="31.6640625" style="184" customWidth="1"/>
    <col min="5378" max="5378" width="8.109375" style="184" customWidth="1"/>
    <col min="5379" max="5380" width="7.6640625" style="184" customWidth="1"/>
    <col min="5381" max="5381" width="8.44140625" style="184" customWidth="1"/>
    <col min="5382" max="5382" width="7.44140625" style="184" customWidth="1"/>
    <col min="5383" max="5383" width="7.33203125" style="184" customWidth="1"/>
    <col min="5384" max="5384" width="16.6640625" style="184" customWidth="1"/>
    <col min="5385" max="5632" width="8.88671875" style="184"/>
    <col min="5633" max="5633" width="31.6640625" style="184" customWidth="1"/>
    <col min="5634" max="5634" width="8.109375" style="184" customWidth="1"/>
    <col min="5635" max="5636" width="7.6640625" style="184" customWidth="1"/>
    <col min="5637" max="5637" width="8.44140625" style="184" customWidth="1"/>
    <col min="5638" max="5638" width="7.44140625" style="184" customWidth="1"/>
    <col min="5639" max="5639" width="7.33203125" style="184" customWidth="1"/>
    <col min="5640" max="5640" width="16.6640625" style="184" customWidth="1"/>
    <col min="5641" max="5888" width="8.88671875" style="184"/>
    <col min="5889" max="5889" width="31.6640625" style="184" customWidth="1"/>
    <col min="5890" max="5890" width="8.109375" style="184" customWidth="1"/>
    <col min="5891" max="5892" width="7.6640625" style="184" customWidth="1"/>
    <col min="5893" max="5893" width="8.44140625" style="184" customWidth="1"/>
    <col min="5894" max="5894" width="7.44140625" style="184" customWidth="1"/>
    <col min="5895" max="5895" width="7.33203125" style="184" customWidth="1"/>
    <col min="5896" max="5896" width="16.6640625" style="184" customWidth="1"/>
    <col min="5897" max="6144" width="8.88671875" style="184"/>
    <col min="6145" max="6145" width="31.6640625" style="184" customWidth="1"/>
    <col min="6146" max="6146" width="8.109375" style="184" customWidth="1"/>
    <col min="6147" max="6148" width="7.6640625" style="184" customWidth="1"/>
    <col min="6149" max="6149" width="8.44140625" style="184" customWidth="1"/>
    <col min="6150" max="6150" width="7.44140625" style="184" customWidth="1"/>
    <col min="6151" max="6151" width="7.33203125" style="184" customWidth="1"/>
    <col min="6152" max="6152" width="16.6640625" style="184" customWidth="1"/>
    <col min="6153" max="6400" width="8.88671875" style="184"/>
    <col min="6401" max="6401" width="31.6640625" style="184" customWidth="1"/>
    <col min="6402" max="6402" width="8.109375" style="184" customWidth="1"/>
    <col min="6403" max="6404" width="7.6640625" style="184" customWidth="1"/>
    <col min="6405" max="6405" width="8.44140625" style="184" customWidth="1"/>
    <col min="6406" max="6406" width="7.44140625" style="184" customWidth="1"/>
    <col min="6407" max="6407" width="7.33203125" style="184" customWidth="1"/>
    <col min="6408" max="6408" width="16.6640625" style="184" customWidth="1"/>
    <col min="6409" max="6656" width="8.88671875" style="184"/>
    <col min="6657" max="6657" width="31.6640625" style="184" customWidth="1"/>
    <col min="6658" max="6658" width="8.109375" style="184" customWidth="1"/>
    <col min="6659" max="6660" width="7.6640625" style="184" customWidth="1"/>
    <col min="6661" max="6661" width="8.44140625" style="184" customWidth="1"/>
    <col min="6662" max="6662" width="7.44140625" style="184" customWidth="1"/>
    <col min="6663" max="6663" width="7.33203125" style="184" customWidth="1"/>
    <col min="6664" max="6664" width="16.6640625" style="184" customWidth="1"/>
    <col min="6665" max="6912" width="8.88671875" style="184"/>
    <col min="6913" max="6913" width="31.6640625" style="184" customWidth="1"/>
    <col min="6914" max="6914" width="8.109375" style="184" customWidth="1"/>
    <col min="6915" max="6916" width="7.6640625" style="184" customWidth="1"/>
    <col min="6917" max="6917" width="8.44140625" style="184" customWidth="1"/>
    <col min="6918" max="6918" width="7.44140625" style="184" customWidth="1"/>
    <col min="6919" max="6919" width="7.33203125" style="184" customWidth="1"/>
    <col min="6920" max="6920" width="16.6640625" style="184" customWidth="1"/>
    <col min="6921" max="7168" width="8.88671875" style="184"/>
    <col min="7169" max="7169" width="31.6640625" style="184" customWidth="1"/>
    <col min="7170" max="7170" width="8.109375" style="184" customWidth="1"/>
    <col min="7171" max="7172" width="7.6640625" style="184" customWidth="1"/>
    <col min="7173" max="7173" width="8.44140625" style="184" customWidth="1"/>
    <col min="7174" max="7174" width="7.44140625" style="184" customWidth="1"/>
    <col min="7175" max="7175" width="7.33203125" style="184" customWidth="1"/>
    <col min="7176" max="7176" width="16.6640625" style="184" customWidth="1"/>
    <col min="7177" max="7424" width="8.88671875" style="184"/>
    <col min="7425" max="7425" width="31.6640625" style="184" customWidth="1"/>
    <col min="7426" max="7426" width="8.109375" style="184" customWidth="1"/>
    <col min="7427" max="7428" width="7.6640625" style="184" customWidth="1"/>
    <col min="7429" max="7429" width="8.44140625" style="184" customWidth="1"/>
    <col min="7430" max="7430" width="7.44140625" style="184" customWidth="1"/>
    <col min="7431" max="7431" width="7.33203125" style="184" customWidth="1"/>
    <col min="7432" max="7432" width="16.6640625" style="184" customWidth="1"/>
    <col min="7433" max="7680" width="8.88671875" style="184"/>
    <col min="7681" max="7681" width="31.6640625" style="184" customWidth="1"/>
    <col min="7682" max="7682" width="8.109375" style="184" customWidth="1"/>
    <col min="7683" max="7684" width="7.6640625" style="184" customWidth="1"/>
    <col min="7685" max="7685" width="8.44140625" style="184" customWidth="1"/>
    <col min="7686" max="7686" width="7.44140625" style="184" customWidth="1"/>
    <col min="7687" max="7687" width="7.33203125" style="184" customWidth="1"/>
    <col min="7688" max="7688" width="16.6640625" style="184" customWidth="1"/>
    <col min="7689" max="7936" width="8.88671875" style="184"/>
    <col min="7937" max="7937" width="31.6640625" style="184" customWidth="1"/>
    <col min="7938" max="7938" width="8.109375" style="184" customWidth="1"/>
    <col min="7939" max="7940" width="7.6640625" style="184" customWidth="1"/>
    <col min="7941" max="7941" width="8.44140625" style="184" customWidth="1"/>
    <col min="7942" max="7942" width="7.44140625" style="184" customWidth="1"/>
    <col min="7943" max="7943" width="7.33203125" style="184" customWidth="1"/>
    <col min="7944" max="7944" width="16.6640625" style="184" customWidth="1"/>
    <col min="7945" max="8192" width="8.88671875" style="184"/>
    <col min="8193" max="8193" width="31.6640625" style="184" customWidth="1"/>
    <col min="8194" max="8194" width="8.109375" style="184" customWidth="1"/>
    <col min="8195" max="8196" width="7.6640625" style="184" customWidth="1"/>
    <col min="8197" max="8197" width="8.44140625" style="184" customWidth="1"/>
    <col min="8198" max="8198" width="7.44140625" style="184" customWidth="1"/>
    <col min="8199" max="8199" width="7.33203125" style="184" customWidth="1"/>
    <col min="8200" max="8200" width="16.6640625" style="184" customWidth="1"/>
    <col min="8201" max="8448" width="8.88671875" style="184"/>
    <col min="8449" max="8449" width="31.6640625" style="184" customWidth="1"/>
    <col min="8450" max="8450" width="8.109375" style="184" customWidth="1"/>
    <col min="8451" max="8452" width="7.6640625" style="184" customWidth="1"/>
    <col min="8453" max="8453" width="8.44140625" style="184" customWidth="1"/>
    <col min="8454" max="8454" width="7.44140625" style="184" customWidth="1"/>
    <col min="8455" max="8455" width="7.33203125" style="184" customWidth="1"/>
    <col min="8456" max="8456" width="16.6640625" style="184" customWidth="1"/>
    <col min="8457" max="8704" width="8.88671875" style="184"/>
    <col min="8705" max="8705" width="31.6640625" style="184" customWidth="1"/>
    <col min="8706" max="8706" width="8.109375" style="184" customWidth="1"/>
    <col min="8707" max="8708" width="7.6640625" style="184" customWidth="1"/>
    <col min="8709" max="8709" width="8.44140625" style="184" customWidth="1"/>
    <col min="8710" max="8710" width="7.44140625" style="184" customWidth="1"/>
    <col min="8711" max="8711" width="7.33203125" style="184" customWidth="1"/>
    <col min="8712" max="8712" width="16.6640625" style="184" customWidth="1"/>
    <col min="8713" max="8960" width="8.88671875" style="184"/>
    <col min="8961" max="8961" width="31.6640625" style="184" customWidth="1"/>
    <col min="8962" max="8962" width="8.109375" style="184" customWidth="1"/>
    <col min="8963" max="8964" width="7.6640625" style="184" customWidth="1"/>
    <col min="8965" max="8965" width="8.44140625" style="184" customWidth="1"/>
    <col min="8966" max="8966" width="7.44140625" style="184" customWidth="1"/>
    <col min="8967" max="8967" width="7.33203125" style="184" customWidth="1"/>
    <col min="8968" max="8968" width="16.6640625" style="184" customWidth="1"/>
    <col min="8969" max="9216" width="8.88671875" style="184"/>
    <col min="9217" max="9217" width="31.6640625" style="184" customWidth="1"/>
    <col min="9218" max="9218" width="8.109375" style="184" customWidth="1"/>
    <col min="9219" max="9220" width="7.6640625" style="184" customWidth="1"/>
    <col min="9221" max="9221" width="8.44140625" style="184" customWidth="1"/>
    <col min="9222" max="9222" width="7.44140625" style="184" customWidth="1"/>
    <col min="9223" max="9223" width="7.33203125" style="184" customWidth="1"/>
    <col min="9224" max="9224" width="16.6640625" style="184" customWidth="1"/>
    <col min="9225" max="9472" width="8.88671875" style="184"/>
    <col min="9473" max="9473" width="31.6640625" style="184" customWidth="1"/>
    <col min="9474" max="9474" width="8.109375" style="184" customWidth="1"/>
    <col min="9475" max="9476" width="7.6640625" style="184" customWidth="1"/>
    <col min="9477" max="9477" width="8.44140625" style="184" customWidth="1"/>
    <col min="9478" max="9478" width="7.44140625" style="184" customWidth="1"/>
    <col min="9479" max="9479" width="7.33203125" style="184" customWidth="1"/>
    <col min="9480" max="9480" width="16.6640625" style="184" customWidth="1"/>
    <col min="9481" max="9728" width="8.88671875" style="184"/>
    <col min="9729" max="9729" width="31.6640625" style="184" customWidth="1"/>
    <col min="9730" max="9730" width="8.109375" style="184" customWidth="1"/>
    <col min="9731" max="9732" width="7.6640625" style="184" customWidth="1"/>
    <col min="9733" max="9733" width="8.44140625" style="184" customWidth="1"/>
    <col min="9734" max="9734" width="7.44140625" style="184" customWidth="1"/>
    <col min="9735" max="9735" width="7.33203125" style="184" customWidth="1"/>
    <col min="9736" max="9736" width="16.6640625" style="184" customWidth="1"/>
    <col min="9737" max="9984" width="8.88671875" style="184"/>
    <col min="9985" max="9985" width="31.6640625" style="184" customWidth="1"/>
    <col min="9986" max="9986" width="8.109375" style="184" customWidth="1"/>
    <col min="9987" max="9988" width="7.6640625" style="184" customWidth="1"/>
    <col min="9989" max="9989" width="8.44140625" style="184" customWidth="1"/>
    <col min="9990" max="9990" width="7.44140625" style="184" customWidth="1"/>
    <col min="9991" max="9991" width="7.33203125" style="184" customWidth="1"/>
    <col min="9992" max="9992" width="16.6640625" style="184" customWidth="1"/>
    <col min="9993" max="10240" width="8.88671875" style="184"/>
    <col min="10241" max="10241" width="31.6640625" style="184" customWidth="1"/>
    <col min="10242" max="10242" width="8.109375" style="184" customWidth="1"/>
    <col min="10243" max="10244" width="7.6640625" style="184" customWidth="1"/>
    <col min="10245" max="10245" width="8.44140625" style="184" customWidth="1"/>
    <col min="10246" max="10246" width="7.44140625" style="184" customWidth="1"/>
    <col min="10247" max="10247" width="7.33203125" style="184" customWidth="1"/>
    <col min="10248" max="10248" width="16.6640625" style="184" customWidth="1"/>
    <col min="10249" max="10496" width="8.88671875" style="184"/>
    <col min="10497" max="10497" width="31.6640625" style="184" customWidth="1"/>
    <col min="10498" max="10498" width="8.109375" style="184" customWidth="1"/>
    <col min="10499" max="10500" width="7.6640625" style="184" customWidth="1"/>
    <col min="10501" max="10501" width="8.44140625" style="184" customWidth="1"/>
    <col min="10502" max="10502" width="7.44140625" style="184" customWidth="1"/>
    <col min="10503" max="10503" width="7.33203125" style="184" customWidth="1"/>
    <col min="10504" max="10504" width="16.6640625" style="184" customWidth="1"/>
    <col min="10505" max="10752" width="8.88671875" style="184"/>
    <col min="10753" max="10753" width="31.6640625" style="184" customWidth="1"/>
    <col min="10754" max="10754" width="8.109375" style="184" customWidth="1"/>
    <col min="10755" max="10756" width="7.6640625" style="184" customWidth="1"/>
    <col min="10757" max="10757" width="8.44140625" style="184" customWidth="1"/>
    <col min="10758" max="10758" width="7.44140625" style="184" customWidth="1"/>
    <col min="10759" max="10759" width="7.33203125" style="184" customWidth="1"/>
    <col min="10760" max="10760" width="16.6640625" style="184" customWidth="1"/>
    <col min="10761" max="11008" width="8.88671875" style="184"/>
    <col min="11009" max="11009" width="31.6640625" style="184" customWidth="1"/>
    <col min="11010" max="11010" width="8.109375" style="184" customWidth="1"/>
    <col min="11011" max="11012" width="7.6640625" style="184" customWidth="1"/>
    <col min="11013" max="11013" width="8.44140625" style="184" customWidth="1"/>
    <col min="11014" max="11014" width="7.44140625" style="184" customWidth="1"/>
    <col min="11015" max="11015" width="7.33203125" style="184" customWidth="1"/>
    <col min="11016" max="11016" width="16.6640625" style="184" customWidth="1"/>
    <col min="11017" max="11264" width="8.88671875" style="184"/>
    <col min="11265" max="11265" width="31.6640625" style="184" customWidth="1"/>
    <col min="11266" max="11266" width="8.109375" style="184" customWidth="1"/>
    <col min="11267" max="11268" width="7.6640625" style="184" customWidth="1"/>
    <col min="11269" max="11269" width="8.44140625" style="184" customWidth="1"/>
    <col min="11270" max="11270" width="7.44140625" style="184" customWidth="1"/>
    <col min="11271" max="11271" width="7.33203125" style="184" customWidth="1"/>
    <col min="11272" max="11272" width="16.6640625" style="184" customWidth="1"/>
    <col min="11273" max="11520" width="8.88671875" style="184"/>
    <col min="11521" max="11521" width="31.6640625" style="184" customWidth="1"/>
    <col min="11522" max="11522" width="8.109375" style="184" customWidth="1"/>
    <col min="11523" max="11524" width="7.6640625" style="184" customWidth="1"/>
    <col min="11525" max="11525" width="8.44140625" style="184" customWidth="1"/>
    <col min="11526" max="11526" width="7.44140625" style="184" customWidth="1"/>
    <col min="11527" max="11527" width="7.33203125" style="184" customWidth="1"/>
    <col min="11528" max="11528" width="16.6640625" style="184" customWidth="1"/>
    <col min="11529" max="11776" width="8.88671875" style="184"/>
    <col min="11777" max="11777" width="31.6640625" style="184" customWidth="1"/>
    <col min="11778" max="11778" width="8.109375" style="184" customWidth="1"/>
    <col min="11779" max="11780" width="7.6640625" style="184" customWidth="1"/>
    <col min="11781" max="11781" width="8.44140625" style="184" customWidth="1"/>
    <col min="11782" max="11782" width="7.44140625" style="184" customWidth="1"/>
    <col min="11783" max="11783" width="7.33203125" style="184" customWidth="1"/>
    <col min="11784" max="11784" width="16.6640625" style="184" customWidth="1"/>
    <col min="11785" max="12032" width="8.88671875" style="184"/>
    <col min="12033" max="12033" width="31.6640625" style="184" customWidth="1"/>
    <col min="12034" max="12034" width="8.109375" style="184" customWidth="1"/>
    <col min="12035" max="12036" width="7.6640625" style="184" customWidth="1"/>
    <col min="12037" max="12037" width="8.44140625" style="184" customWidth="1"/>
    <col min="12038" max="12038" width="7.44140625" style="184" customWidth="1"/>
    <col min="12039" max="12039" width="7.33203125" style="184" customWidth="1"/>
    <col min="12040" max="12040" width="16.6640625" style="184" customWidth="1"/>
    <col min="12041" max="12288" width="8.88671875" style="184"/>
    <col min="12289" max="12289" width="31.6640625" style="184" customWidth="1"/>
    <col min="12290" max="12290" width="8.109375" style="184" customWidth="1"/>
    <col min="12291" max="12292" width="7.6640625" style="184" customWidth="1"/>
    <col min="12293" max="12293" width="8.44140625" style="184" customWidth="1"/>
    <col min="12294" max="12294" width="7.44140625" style="184" customWidth="1"/>
    <col min="12295" max="12295" width="7.33203125" style="184" customWidth="1"/>
    <col min="12296" max="12296" width="16.6640625" style="184" customWidth="1"/>
    <col min="12297" max="12544" width="8.88671875" style="184"/>
    <col min="12545" max="12545" width="31.6640625" style="184" customWidth="1"/>
    <col min="12546" max="12546" width="8.109375" style="184" customWidth="1"/>
    <col min="12547" max="12548" width="7.6640625" style="184" customWidth="1"/>
    <col min="12549" max="12549" width="8.44140625" style="184" customWidth="1"/>
    <col min="12550" max="12550" width="7.44140625" style="184" customWidth="1"/>
    <col min="12551" max="12551" width="7.33203125" style="184" customWidth="1"/>
    <col min="12552" max="12552" width="16.6640625" style="184" customWidth="1"/>
    <col min="12553" max="12800" width="8.88671875" style="184"/>
    <col min="12801" max="12801" width="31.6640625" style="184" customWidth="1"/>
    <col min="12802" max="12802" width="8.109375" style="184" customWidth="1"/>
    <col min="12803" max="12804" width="7.6640625" style="184" customWidth="1"/>
    <col min="12805" max="12805" width="8.44140625" style="184" customWidth="1"/>
    <col min="12806" max="12806" width="7.44140625" style="184" customWidth="1"/>
    <col min="12807" max="12807" width="7.33203125" style="184" customWidth="1"/>
    <col min="12808" max="12808" width="16.6640625" style="184" customWidth="1"/>
    <col min="12809" max="13056" width="8.88671875" style="184"/>
    <col min="13057" max="13057" width="31.6640625" style="184" customWidth="1"/>
    <col min="13058" max="13058" width="8.109375" style="184" customWidth="1"/>
    <col min="13059" max="13060" width="7.6640625" style="184" customWidth="1"/>
    <col min="13061" max="13061" width="8.44140625" style="184" customWidth="1"/>
    <col min="13062" max="13062" width="7.44140625" style="184" customWidth="1"/>
    <col min="13063" max="13063" width="7.33203125" style="184" customWidth="1"/>
    <col min="13064" max="13064" width="16.6640625" style="184" customWidth="1"/>
    <col min="13065" max="13312" width="8.88671875" style="184"/>
    <col min="13313" max="13313" width="31.6640625" style="184" customWidth="1"/>
    <col min="13314" max="13314" width="8.109375" style="184" customWidth="1"/>
    <col min="13315" max="13316" width="7.6640625" style="184" customWidth="1"/>
    <col min="13317" max="13317" width="8.44140625" style="184" customWidth="1"/>
    <col min="13318" max="13318" width="7.44140625" style="184" customWidth="1"/>
    <col min="13319" max="13319" width="7.33203125" style="184" customWidth="1"/>
    <col min="13320" max="13320" width="16.6640625" style="184" customWidth="1"/>
    <col min="13321" max="13568" width="8.88671875" style="184"/>
    <col min="13569" max="13569" width="31.6640625" style="184" customWidth="1"/>
    <col min="13570" max="13570" width="8.109375" style="184" customWidth="1"/>
    <col min="13571" max="13572" width="7.6640625" style="184" customWidth="1"/>
    <col min="13573" max="13573" width="8.44140625" style="184" customWidth="1"/>
    <col min="13574" max="13574" width="7.44140625" style="184" customWidth="1"/>
    <col min="13575" max="13575" width="7.33203125" style="184" customWidth="1"/>
    <col min="13576" max="13576" width="16.6640625" style="184" customWidth="1"/>
    <col min="13577" max="13824" width="8.88671875" style="184"/>
    <col min="13825" max="13825" width="31.6640625" style="184" customWidth="1"/>
    <col min="13826" max="13826" width="8.109375" style="184" customWidth="1"/>
    <col min="13827" max="13828" width="7.6640625" style="184" customWidth="1"/>
    <col min="13829" max="13829" width="8.44140625" style="184" customWidth="1"/>
    <col min="13830" max="13830" width="7.44140625" style="184" customWidth="1"/>
    <col min="13831" max="13831" width="7.33203125" style="184" customWidth="1"/>
    <col min="13832" max="13832" width="16.6640625" style="184" customWidth="1"/>
    <col min="13833" max="14080" width="8.88671875" style="184"/>
    <col min="14081" max="14081" width="31.6640625" style="184" customWidth="1"/>
    <col min="14082" max="14082" width="8.109375" style="184" customWidth="1"/>
    <col min="14083" max="14084" width="7.6640625" style="184" customWidth="1"/>
    <col min="14085" max="14085" width="8.44140625" style="184" customWidth="1"/>
    <col min="14086" max="14086" width="7.44140625" style="184" customWidth="1"/>
    <col min="14087" max="14087" width="7.33203125" style="184" customWidth="1"/>
    <col min="14088" max="14088" width="16.6640625" style="184" customWidth="1"/>
    <col min="14089" max="14336" width="8.88671875" style="184"/>
    <col min="14337" max="14337" width="31.6640625" style="184" customWidth="1"/>
    <col min="14338" max="14338" width="8.109375" style="184" customWidth="1"/>
    <col min="14339" max="14340" width="7.6640625" style="184" customWidth="1"/>
    <col min="14341" max="14341" width="8.44140625" style="184" customWidth="1"/>
    <col min="14342" max="14342" width="7.44140625" style="184" customWidth="1"/>
    <col min="14343" max="14343" width="7.33203125" style="184" customWidth="1"/>
    <col min="14344" max="14344" width="16.6640625" style="184" customWidth="1"/>
    <col min="14345" max="14592" width="8.88671875" style="184"/>
    <col min="14593" max="14593" width="31.6640625" style="184" customWidth="1"/>
    <col min="14594" max="14594" width="8.109375" style="184" customWidth="1"/>
    <col min="14595" max="14596" width="7.6640625" style="184" customWidth="1"/>
    <col min="14597" max="14597" width="8.44140625" style="184" customWidth="1"/>
    <col min="14598" max="14598" width="7.44140625" style="184" customWidth="1"/>
    <col min="14599" max="14599" width="7.33203125" style="184" customWidth="1"/>
    <col min="14600" max="14600" width="16.6640625" style="184" customWidth="1"/>
    <col min="14601" max="14848" width="8.88671875" style="184"/>
    <col min="14849" max="14849" width="31.6640625" style="184" customWidth="1"/>
    <col min="14850" max="14850" width="8.109375" style="184" customWidth="1"/>
    <col min="14851" max="14852" width="7.6640625" style="184" customWidth="1"/>
    <col min="14853" max="14853" width="8.44140625" style="184" customWidth="1"/>
    <col min="14854" max="14854" width="7.44140625" style="184" customWidth="1"/>
    <col min="14855" max="14855" width="7.33203125" style="184" customWidth="1"/>
    <col min="14856" max="14856" width="16.6640625" style="184" customWidth="1"/>
    <col min="14857" max="15104" width="8.88671875" style="184"/>
    <col min="15105" max="15105" width="31.6640625" style="184" customWidth="1"/>
    <col min="15106" max="15106" width="8.109375" style="184" customWidth="1"/>
    <col min="15107" max="15108" width="7.6640625" style="184" customWidth="1"/>
    <col min="15109" max="15109" width="8.44140625" style="184" customWidth="1"/>
    <col min="15110" max="15110" width="7.44140625" style="184" customWidth="1"/>
    <col min="15111" max="15111" width="7.33203125" style="184" customWidth="1"/>
    <col min="15112" max="15112" width="16.6640625" style="184" customWidth="1"/>
    <col min="15113" max="15360" width="8.88671875" style="184"/>
    <col min="15361" max="15361" width="31.6640625" style="184" customWidth="1"/>
    <col min="15362" max="15362" width="8.109375" style="184" customWidth="1"/>
    <col min="15363" max="15364" width="7.6640625" style="184" customWidth="1"/>
    <col min="15365" max="15365" width="8.44140625" style="184" customWidth="1"/>
    <col min="15366" max="15366" width="7.44140625" style="184" customWidth="1"/>
    <col min="15367" max="15367" width="7.33203125" style="184" customWidth="1"/>
    <col min="15368" max="15368" width="16.6640625" style="184" customWidth="1"/>
    <col min="15369" max="15616" width="8.88671875" style="184"/>
    <col min="15617" max="15617" width="31.6640625" style="184" customWidth="1"/>
    <col min="15618" max="15618" width="8.109375" style="184" customWidth="1"/>
    <col min="15619" max="15620" width="7.6640625" style="184" customWidth="1"/>
    <col min="15621" max="15621" width="8.44140625" style="184" customWidth="1"/>
    <col min="15622" max="15622" width="7.44140625" style="184" customWidth="1"/>
    <col min="15623" max="15623" width="7.33203125" style="184" customWidth="1"/>
    <col min="15624" max="15624" width="16.6640625" style="184" customWidth="1"/>
    <col min="15625" max="15872" width="8.88671875" style="184"/>
    <col min="15873" max="15873" width="31.6640625" style="184" customWidth="1"/>
    <col min="15874" max="15874" width="8.109375" style="184" customWidth="1"/>
    <col min="15875" max="15876" width="7.6640625" style="184" customWidth="1"/>
    <col min="15877" max="15877" width="8.44140625" style="184" customWidth="1"/>
    <col min="15878" max="15878" width="7.44140625" style="184" customWidth="1"/>
    <col min="15879" max="15879" width="7.33203125" style="184" customWidth="1"/>
    <col min="15880" max="15880" width="16.6640625" style="184" customWidth="1"/>
    <col min="15881" max="16128" width="8.88671875" style="184"/>
    <col min="16129" max="16129" width="31.6640625" style="184" customWidth="1"/>
    <col min="16130" max="16130" width="8.109375" style="184" customWidth="1"/>
    <col min="16131" max="16132" width="7.6640625" style="184" customWidth="1"/>
    <col min="16133" max="16133" width="8.44140625" style="184" customWidth="1"/>
    <col min="16134" max="16134" width="7.44140625" style="184" customWidth="1"/>
    <col min="16135" max="16135" width="7.33203125" style="184" customWidth="1"/>
    <col min="16136" max="16136" width="16.6640625" style="184" customWidth="1"/>
    <col min="16137" max="16384" width="8.88671875" style="184"/>
  </cols>
  <sheetData>
    <row r="1" spans="1:256" ht="13.8" x14ac:dyDescent="0.3">
      <c r="A1" s="278" t="s">
        <v>0</v>
      </c>
      <c r="B1" s="279"/>
      <c r="C1" s="279"/>
      <c r="D1" s="279"/>
      <c r="E1" s="279"/>
      <c r="F1" s="279"/>
      <c r="G1" s="279"/>
      <c r="H1" s="280"/>
    </row>
    <row r="2" spans="1:256" x14ac:dyDescent="0.3">
      <c r="A2" s="185" t="s">
        <v>1</v>
      </c>
      <c r="B2" s="186"/>
      <c r="C2" s="186"/>
      <c r="D2" s="186"/>
      <c r="E2" s="186"/>
      <c r="F2" s="186"/>
      <c r="G2" s="186"/>
      <c r="H2" s="187"/>
    </row>
    <row r="3" spans="1:256" ht="10.5" customHeight="1" x14ac:dyDescent="0.3">
      <c r="A3" s="281" t="s">
        <v>2</v>
      </c>
      <c r="B3" s="282" t="s">
        <v>6</v>
      </c>
      <c r="C3" s="283" t="s">
        <v>307</v>
      </c>
      <c r="D3" s="283" t="s">
        <v>308</v>
      </c>
      <c r="E3" s="283" t="s">
        <v>9</v>
      </c>
      <c r="F3" s="283" t="s">
        <v>10</v>
      </c>
      <c r="G3" s="284" t="s">
        <v>4</v>
      </c>
      <c r="H3" s="281" t="s">
        <v>5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  <c r="GF3" s="144"/>
      <c r="GG3" s="144"/>
      <c r="GH3" s="144"/>
      <c r="GI3" s="144"/>
      <c r="GJ3" s="144"/>
      <c r="GK3" s="144"/>
      <c r="GL3" s="144"/>
      <c r="GM3" s="144"/>
      <c r="GN3" s="144"/>
      <c r="GO3" s="144"/>
      <c r="GP3" s="144"/>
      <c r="GQ3" s="144"/>
      <c r="GR3" s="144"/>
      <c r="GS3" s="144"/>
      <c r="GT3" s="144"/>
      <c r="GU3" s="144"/>
      <c r="GV3" s="144"/>
      <c r="GW3" s="144"/>
      <c r="GX3" s="144"/>
      <c r="GY3" s="144"/>
      <c r="GZ3" s="144"/>
      <c r="HA3" s="144"/>
      <c r="HB3" s="144"/>
      <c r="HC3" s="144"/>
      <c r="HD3" s="144"/>
      <c r="HE3" s="144"/>
      <c r="HF3" s="144"/>
      <c r="HG3" s="144"/>
      <c r="HH3" s="144"/>
      <c r="HI3" s="144"/>
      <c r="HJ3" s="144"/>
      <c r="HK3" s="144"/>
      <c r="HL3" s="144"/>
      <c r="HM3" s="144"/>
      <c r="HN3" s="144"/>
      <c r="HO3" s="144"/>
      <c r="HP3" s="144"/>
      <c r="HQ3" s="144"/>
      <c r="HR3" s="144"/>
      <c r="HS3" s="144"/>
      <c r="HT3" s="144"/>
      <c r="HU3" s="144"/>
      <c r="HV3" s="144"/>
      <c r="HW3" s="144"/>
      <c r="HX3" s="144"/>
      <c r="HY3" s="144"/>
      <c r="HZ3" s="144"/>
      <c r="IA3" s="144"/>
      <c r="IB3" s="144"/>
      <c r="IC3" s="144"/>
      <c r="ID3" s="144"/>
      <c r="IE3" s="144"/>
      <c r="IF3" s="144"/>
      <c r="IG3" s="144"/>
      <c r="IH3" s="144"/>
      <c r="II3" s="144"/>
      <c r="IJ3" s="144"/>
      <c r="IK3" s="144"/>
      <c r="IL3" s="144"/>
      <c r="IM3" s="144"/>
      <c r="IN3" s="144"/>
      <c r="IO3" s="144"/>
      <c r="IP3" s="144"/>
      <c r="IQ3" s="144"/>
      <c r="IR3" s="144"/>
      <c r="IS3" s="144"/>
      <c r="IT3" s="144"/>
      <c r="IU3" s="144"/>
    </row>
    <row r="4" spans="1:256" x14ac:dyDescent="0.3">
      <c r="A4" s="193" t="s">
        <v>239</v>
      </c>
      <c r="B4" s="194"/>
      <c r="C4" s="195"/>
      <c r="D4" s="195"/>
      <c r="E4" s="195"/>
      <c r="F4" s="195"/>
      <c r="G4" s="194"/>
      <c r="H4" s="196"/>
    </row>
    <row r="5" spans="1:256" ht="24.75" customHeight="1" x14ac:dyDescent="0.3">
      <c r="A5" s="197" t="s">
        <v>253</v>
      </c>
      <c r="B5" s="198">
        <v>100</v>
      </c>
      <c r="C5" s="199">
        <v>1.7</v>
      </c>
      <c r="D5" s="199">
        <v>5.07</v>
      </c>
      <c r="E5" s="199">
        <v>10.52</v>
      </c>
      <c r="F5" s="199">
        <v>95.4</v>
      </c>
      <c r="G5" s="200" t="s">
        <v>254</v>
      </c>
      <c r="H5" s="201" t="s">
        <v>255</v>
      </c>
    </row>
    <row r="6" spans="1:256" x14ac:dyDescent="0.3">
      <c r="A6" s="208" t="s">
        <v>66</v>
      </c>
      <c r="B6" s="216">
        <v>180</v>
      </c>
      <c r="C6" s="231">
        <v>6.62</v>
      </c>
      <c r="D6" s="231">
        <v>5.42</v>
      </c>
      <c r="E6" s="231">
        <v>31.73</v>
      </c>
      <c r="F6" s="231">
        <v>202.14</v>
      </c>
      <c r="G6" s="210" t="s">
        <v>67</v>
      </c>
      <c r="H6" s="208" t="s">
        <v>68</v>
      </c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85"/>
      <c r="BZ6" s="285"/>
      <c r="CA6" s="285"/>
      <c r="CB6" s="285"/>
      <c r="CC6" s="285"/>
      <c r="CD6" s="285"/>
      <c r="CE6" s="285"/>
      <c r="CF6" s="285"/>
      <c r="CG6" s="285"/>
      <c r="CH6" s="285"/>
      <c r="CI6" s="285"/>
      <c r="CJ6" s="285"/>
      <c r="CK6" s="285"/>
      <c r="CL6" s="285"/>
      <c r="CM6" s="285"/>
      <c r="CN6" s="285"/>
      <c r="CO6" s="285"/>
      <c r="CP6" s="285"/>
      <c r="CQ6" s="285"/>
      <c r="CR6" s="285"/>
      <c r="CS6" s="285"/>
      <c r="CT6" s="285"/>
      <c r="CU6" s="285"/>
      <c r="CV6" s="285"/>
      <c r="CW6" s="285"/>
      <c r="CX6" s="285"/>
      <c r="CY6" s="285"/>
      <c r="CZ6" s="285"/>
      <c r="DA6" s="285"/>
      <c r="DB6" s="285"/>
      <c r="DC6" s="285"/>
      <c r="DD6" s="285"/>
      <c r="DE6" s="285"/>
      <c r="DF6" s="285"/>
      <c r="DG6" s="285"/>
      <c r="DH6" s="285"/>
      <c r="DI6" s="285"/>
      <c r="DJ6" s="285"/>
      <c r="DK6" s="285"/>
      <c r="DL6" s="285"/>
      <c r="DM6" s="285"/>
      <c r="DN6" s="285"/>
      <c r="DO6" s="285"/>
      <c r="DP6" s="285"/>
      <c r="DQ6" s="285"/>
      <c r="DR6" s="285"/>
      <c r="DS6" s="285"/>
      <c r="DT6" s="285"/>
      <c r="DU6" s="285"/>
      <c r="DV6" s="285"/>
      <c r="DW6" s="285"/>
      <c r="DX6" s="285"/>
      <c r="DY6" s="285"/>
      <c r="DZ6" s="285"/>
      <c r="EA6" s="285"/>
      <c r="EB6" s="285"/>
      <c r="EC6" s="285"/>
      <c r="ED6" s="285"/>
      <c r="EE6" s="285"/>
      <c r="EF6" s="285"/>
      <c r="EG6" s="285"/>
      <c r="EH6" s="285"/>
      <c r="EI6" s="285"/>
      <c r="EJ6" s="285"/>
      <c r="EK6" s="285"/>
      <c r="EL6" s="285"/>
      <c r="EM6" s="285"/>
      <c r="EN6" s="285"/>
      <c r="EO6" s="285"/>
      <c r="EP6" s="285"/>
      <c r="EQ6" s="285"/>
      <c r="ER6" s="285"/>
      <c r="ES6" s="285"/>
      <c r="ET6" s="285"/>
      <c r="EU6" s="285"/>
      <c r="EV6" s="285"/>
      <c r="EW6" s="285"/>
      <c r="EX6" s="285"/>
      <c r="EY6" s="285"/>
      <c r="EZ6" s="285"/>
      <c r="FA6" s="285"/>
      <c r="FB6" s="285"/>
      <c r="FC6" s="285"/>
      <c r="FD6" s="285"/>
      <c r="FE6" s="285"/>
      <c r="FF6" s="285"/>
      <c r="FG6" s="285"/>
      <c r="FH6" s="285"/>
      <c r="FI6" s="285"/>
      <c r="FJ6" s="285"/>
      <c r="FK6" s="285"/>
      <c r="FL6" s="285"/>
      <c r="FM6" s="285"/>
      <c r="FN6" s="285"/>
      <c r="FO6" s="285"/>
      <c r="FP6" s="285"/>
      <c r="FQ6" s="285"/>
      <c r="FR6" s="285"/>
      <c r="FS6" s="285"/>
      <c r="FT6" s="285"/>
      <c r="FU6" s="285"/>
      <c r="FV6" s="285"/>
      <c r="FW6" s="285"/>
      <c r="FX6" s="285"/>
      <c r="FY6" s="285"/>
      <c r="FZ6" s="285"/>
      <c r="GA6" s="285"/>
      <c r="GB6" s="285"/>
      <c r="GC6" s="285"/>
      <c r="GD6" s="285"/>
      <c r="GE6" s="285"/>
      <c r="GF6" s="285"/>
      <c r="GG6" s="285"/>
      <c r="GH6" s="285"/>
      <c r="GI6" s="285"/>
      <c r="GJ6" s="285"/>
      <c r="GK6" s="285"/>
      <c r="GL6" s="285"/>
      <c r="GM6" s="285"/>
      <c r="GN6" s="285"/>
      <c r="GO6" s="285"/>
      <c r="GP6" s="285"/>
      <c r="GQ6" s="285"/>
      <c r="GR6" s="285"/>
      <c r="GS6" s="285"/>
      <c r="GT6" s="285"/>
      <c r="GU6" s="285"/>
      <c r="GV6" s="285"/>
      <c r="GW6" s="285"/>
      <c r="GX6" s="285"/>
      <c r="GY6" s="285"/>
      <c r="GZ6" s="285"/>
      <c r="HA6" s="285"/>
      <c r="HB6" s="285"/>
      <c r="HC6" s="285"/>
      <c r="HD6" s="285"/>
      <c r="HE6" s="285"/>
      <c r="HF6" s="285"/>
      <c r="HG6" s="285"/>
      <c r="HH6" s="285"/>
      <c r="HI6" s="285"/>
      <c r="HJ6" s="285"/>
      <c r="HK6" s="285"/>
      <c r="HL6" s="285"/>
      <c r="HM6" s="285"/>
      <c r="HN6" s="285"/>
      <c r="HO6" s="285"/>
      <c r="HP6" s="285"/>
      <c r="HQ6" s="285"/>
      <c r="HR6" s="285"/>
      <c r="HS6" s="285"/>
      <c r="HT6" s="285"/>
      <c r="HU6" s="285"/>
      <c r="HV6" s="285"/>
      <c r="HW6" s="285"/>
      <c r="HX6" s="285"/>
      <c r="HY6" s="285"/>
      <c r="HZ6" s="285"/>
      <c r="IA6" s="285"/>
      <c r="IB6" s="285"/>
      <c r="IC6" s="285"/>
      <c r="ID6" s="285"/>
      <c r="IE6" s="285"/>
      <c r="IF6" s="285"/>
      <c r="IG6" s="285"/>
      <c r="IH6" s="285"/>
      <c r="II6" s="285"/>
      <c r="IJ6" s="285"/>
      <c r="IK6" s="285"/>
      <c r="IL6" s="285"/>
      <c r="IM6" s="285"/>
      <c r="IN6" s="285"/>
      <c r="IO6" s="285"/>
      <c r="IP6" s="285"/>
      <c r="IQ6" s="285"/>
      <c r="IR6" s="285"/>
      <c r="IS6" s="285"/>
      <c r="IT6" s="285"/>
      <c r="IU6" s="285"/>
    </row>
    <row r="7" spans="1:256" x14ac:dyDescent="0.25">
      <c r="A7" s="208" t="s">
        <v>284</v>
      </c>
      <c r="B7" s="286">
        <v>50</v>
      </c>
      <c r="C7" s="231">
        <v>5.15</v>
      </c>
      <c r="D7" s="231">
        <v>5.07</v>
      </c>
      <c r="E7" s="231">
        <v>40.880000000000003</v>
      </c>
      <c r="F7" s="231">
        <v>219.57</v>
      </c>
      <c r="G7" s="210" t="s">
        <v>285</v>
      </c>
      <c r="H7" s="225" t="s">
        <v>286</v>
      </c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  <c r="BG7" s="285"/>
      <c r="BH7" s="285"/>
      <c r="BI7" s="285"/>
      <c r="BJ7" s="285"/>
      <c r="BK7" s="285"/>
      <c r="BL7" s="285"/>
      <c r="BM7" s="285"/>
      <c r="BN7" s="285"/>
      <c r="BO7" s="285"/>
      <c r="BP7" s="285"/>
      <c r="BQ7" s="285"/>
      <c r="BR7" s="285"/>
      <c r="BS7" s="285"/>
      <c r="BT7" s="285"/>
      <c r="BU7" s="285"/>
      <c r="BV7" s="285"/>
      <c r="BW7" s="285"/>
      <c r="BX7" s="285"/>
      <c r="BY7" s="285"/>
      <c r="BZ7" s="285"/>
      <c r="CA7" s="285"/>
      <c r="CB7" s="285"/>
      <c r="CC7" s="285"/>
      <c r="CD7" s="285"/>
      <c r="CE7" s="285"/>
      <c r="CF7" s="285"/>
      <c r="CG7" s="285"/>
      <c r="CH7" s="285"/>
      <c r="CI7" s="285"/>
      <c r="CJ7" s="285"/>
      <c r="CK7" s="285"/>
      <c r="CL7" s="285"/>
      <c r="CM7" s="285"/>
      <c r="CN7" s="285"/>
      <c r="CO7" s="285"/>
      <c r="CP7" s="285"/>
      <c r="CQ7" s="285"/>
      <c r="CR7" s="285"/>
      <c r="CS7" s="285"/>
      <c r="CT7" s="285"/>
      <c r="CU7" s="285"/>
      <c r="CV7" s="285"/>
      <c r="CW7" s="285"/>
      <c r="CX7" s="285"/>
      <c r="CY7" s="285"/>
      <c r="CZ7" s="285"/>
      <c r="DA7" s="285"/>
      <c r="DB7" s="285"/>
      <c r="DC7" s="285"/>
      <c r="DD7" s="285"/>
      <c r="DE7" s="285"/>
      <c r="DF7" s="285"/>
      <c r="DG7" s="285"/>
      <c r="DH7" s="285"/>
      <c r="DI7" s="285"/>
      <c r="DJ7" s="285"/>
      <c r="DK7" s="285"/>
      <c r="DL7" s="285"/>
      <c r="DM7" s="285"/>
      <c r="DN7" s="285"/>
      <c r="DO7" s="285"/>
      <c r="DP7" s="285"/>
      <c r="DQ7" s="285"/>
      <c r="DR7" s="285"/>
      <c r="DS7" s="285"/>
      <c r="DT7" s="285"/>
      <c r="DU7" s="285"/>
      <c r="DV7" s="285"/>
      <c r="DW7" s="285"/>
      <c r="DX7" s="285"/>
      <c r="DY7" s="285"/>
      <c r="DZ7" s="285"/>
      <c r="EA7" s="285"/>
      <c r="EB7" s="285"/>
      <c r="EC7" s="285"/>
      <c r="ED7" s="285"/>
      <c r="EE7" s="285"/>
      <c r="EF7" s="285"/>
      <c r="EG7" s="285"/>
      <c r="EH7" s="285"/>
      <c r="EI7" s="285"/>
      <c r="EJ7" s="285"/>
      <c r="EK7" s="285"/>
      <c r="EL7" s="285"/>
      <c r="EM7" s="285"/>
      <c r="EN7" s="285"/>
      <c r="EO7" s="285"/>
      <c r="EP7" s="285"/>
      <c r="EQ7" s="285"/>
      <c r="ER7" s="285"/>
      <c r="ES7" s="285"/>
      <c r="ET7" s="285"/>
      <c r="EU7" s="285"/>
      <c r="EV7" s="285"/>
      <c r="EW7" s="285"/>
      <c r="EX7" s="285"/>
      <c r="EY7" s="285"/>
      <c r="EZ7" s="285"/>
      <c r="FA7" s="285"/>
      <c r="FB7" s="285"/>
      <c r="FC7" s="285"/>
      <c r="FD7" s="285"/>
      <c r="FE7" s="285"/>
      <c r="FF7" s="285"/>
      <c r="FG7" s="285"/>
      <c r="FH7" s="285"/>
      <c r="FI7" s="285"/>
      <c r="FJ7" s="285"/>
      <c r="FK7" s="285"/>
      <c r="FL7" s="285"/>
      <c r="FM7" s="285"/>
      <c r="FN7" s="285"/>
      <c r="FO7" s="285"/>
      <c r="FP7" s="285"/>
      <c r="FQ7" s="285"/>
      <c r="FR7" s="285"/>
      <c r="FS7" s="285"/>
      <c r="FT7" s="285"/>
      <c r="FU7" s="285"/>
      <c r="FV7" s="285"/>
      <c r="FW7" s="285"/>
      <c r="FX7" s="285"/>
      <c r="FY7" s="285"/>
      <c r="FZ7" s="285"/>
      <c r="GA7" s="285"/>
      <c r="GB7" s="285"/>
      <c r="GC7" s="285"/>
      <c r="GD7" s="285"/>
      <c r="GE7" s="285"/>
      <c r="GF7" s="285"/>
      <c r="GG7" s="285"/>
      <c r="GH7" s="285"/>
      <c r="GI7" s="285"/>
      <c r="GJ7" s="285"/>
      <c r="GK7" s="285"/>
      <c r="GL7" s="285"/>
      <c r="GM7" s="285"/>
      <c r="GN7" s="285"/>
      <c r="GO7" s="285"/>
      <c r="GP7" s="285"/>
      <c r="GQ7" s="285"/>
      <c r="GR7" s="285"/>
      <c r="GS7" s="285"/>
      <c r="GT7" s="285"/>
      <c r="GU7" s="285"/>
      <c r="GV7" s="285"/>
      <c r="GW7" s="285"/>
      <c r="GX7" s="285"/>
      <c r="GY7" s="285"/>
      <c r="GZ7" s="285"/>
      <c r="HA7" s="285"/>
      <c r="HB7" s="285"/>
      <c r="HC7" s="285"/>
      <c r="HD7" s="285"/>
      <c r="HE7" s="285"/>
      <c r="HF7" s="285"/>
      <c r="HG7" s="285"/>
      <c r="HH7" s="285"/>
      <c r="HI7" s="285"/>
      <c r="HJ7" s="285"/>
      <c r="HK7" s="285"/>
      <c r="HL7" s="285"/>
      <c r="HM7" s="285"/>
      <c r="HN7" s="285"/>
      <c r="HO7" s="285"/>
      <c r="HP7" s="285"/>
      <c r="HQ7" s="285"/>
      <c r="HR7" s="285"/>
      <c r="HS7" s="285"/>
      <c r="HT7" s="285"/>
      <c r="HU7" s="285"/>
      <c r="HV7" s="285"/>
      <c r="HW7" s="285"/>
      <c r="HX7" s="285"/>
      <c r="HY7" s="285"/>
      <c r="HZ7" s="285"/>
      <c r="IA7" s="285"/>
      <c r="IB7" s="285"/>
      <c r="IC7" s="285"/>
      <c r="ID7" s="285"/>
      <c r="IE7" s="285"/>
      <c r="IF7" s="285"/>
      <c r="IG7" s="285"/>
      <c r="IH7" s="285"/>
      <c r="II7" s="285"/>
      <c r="IJ7" s="285"/>
      <c r="IK7" s="285"/>
      <c r="IL7" s="285"/>
      <c r="IM7" s="285"/>
      <c r="IN7" s="285"/>
      <c r="IO7" s="285"/>
      <c r="IP7" s="285"/>
      <c r="IQ7" s="285"/>
      <c r="IR7" s="285"/>
      <c r="IS7" s="285"/>
      <c r="IT7" s="285"/>
      <c r="IU7" s="285"/>
    </row>
    <row r="8" spans="1:256" x14ac:dyDescent="0.3">
      <c r="A8" s="287" t="s">
        <v>57</v>
      </c>
      <c r="B8" s="258">
        <v>222</v>
      </c>
      <c r="C8" s="288">
        <v>0.13</v>
      </c>
      <c r="D8" s="288">
        <v>0.02</v>
      </c>
      <c r="E8" s="288">
        <v>15.2</v>
      </c>
      <c r="F8" s="288">
        <v>62</v>
      </c>
      <c r="G8" s="258" t="s">
        <v>58</v>
      </c>
      <c r="H8" s="197" t="s">
        <v>59</v>
      </c>
    </row>
    <row r="9" spans="1:256" x14ac:dyDescent="0.3">
      <c r="A9" s="215" t="s">
        <v>45</v>
      </c>
      <c r="B9" s="289">
        <v>20</v>
      </c>
      <c r="C9" s="271">
        <v>1.3</v>
      </c>
      <c r="D9" s="271">
        <v>0.2</v>
      </c>
      <c r="E9" s="271">
        <v>8.6</v>
      </c>
      <c r="F9" s="271">
        <v>43</v>
      </c>
      <c r="G9" s="265" t="s">
        <v>46</v>
      </c>
      <c r="H9" s="208" t="s">
        <v>47</v>
      </c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5"/>
      <c r="BG9" s="285"/>
      <c r="BH9" s="285"/>
      <c r="BI9" s="285"/>
      <c r="BJ9" s="285"/>
      <c r="BK9" s="285"/>
      <c r="BL9" s="285"/>
      <c r="BM9" s="285"/>
      <c r="BN9" s="285"/>
      <c r="BO9" s="285"/>
      <c r="BP9" s="285"/>
      <c r="BQ9" s="285"/>
      <c r="BR9" s="285"/>
      <c r="BS9" s="285"/>
      <c r="BT9" s="285"/>
      <c r="BU9" s="285"/>
      <c r="BV9" s="285"/>
      <c r="BW9" s="285"/>
      <c r="BX9" s="285"/>
      <c r="BY9" s="285"/>
      <c r="BZ9" s="285"/>
      <c r="CA9" s="285"/>
      <c r="CB9" s="285"/>
      <c r="CC9" s="285"/>
      <c r="CD9" s="285"/>
      <c r="CE9" s="285"/>
      <c r="CF9" s="285"/>
      <c r="CG9" s="285"/>
      <c r="CH9" s="285"/>
      <c r="CI9" s="285"/>
      <c r="CJ9" s="285"/>
      <c r="CK9" s="285"/>
      <c r="CL9" s="285"/>
      <c r="CM9" s="285"/>
      <c r="CN9" s="285"/>
      <c r="CO9" s="285"/>
      <c r="CP9" s="285"/>
      <c r="CQ9" s="285"/>
      <c r="CR9" s="285"/>
      <c r="CS9" s="285"/>
      <c r="CT9" s="285"/>
      <c r="CU9" s="285"/>
      <c r="CV9" s="285"/>
      <c r="CW9" s="285"/>
      <c r="CX9" s="285"/>
      <c r="CY9" s="285"/>
      <c r="CZ9" s="285"/>
      <c r="DA9" s="285"/>
      <c r="DB9" s="285"/>
      <c r="DC9" s="285"/>
      <c r="DD9" s="285"/>
      <c r="DE9" s="285"/>
      <c r="DF9" s="285"/>
      <c r="DG9" s="285"/>
      <c r="DH9" s="285"/>
      <c r="DI9" s="285"/>
      <c r="DJ9" s="285"/>
      <c r="DK9" s="285"/>
      <c r="DL9" s="285"/>
      <c r="DM9" s="285"/>
      <c r="DN9" s="285"/>
      <c r="DO9" s="285"/>
      <c r="DP9" s="285"/>
      <c r="DQ9" s="285"/>
      <c r="DR9" s="285"/>
      <c r="DS9" s="285"/>
      <c r="DT9" s="285"/>
      <c r="DU9" s="285"/>
      <c r="DV9" s="285"/>
      <c r="DW9" s="285"/>
      <c r="DX9" s="285"/>
      <c r="DY9" s="285"/>
      <c r="DZ9" s="285"/>
      <c r="EA9" s="285"/>
      <c r="EB9" s="285"/>
      <c r="EC9" s="285"/>
      <c r="ED9" s="285"/>
      <c r="EE9" s="285"/>
      <c r="EF9" s="285"/>
      <c r="EG9" s="285"/>
      <c r="EH9" s="285"/>
      <c r="EI9" s="285"/>
      <c r="EJ9" s="285"/>
      <c r="EK9" s="285"/>
      <c r="EL9" s="285"/>
      <c r="EM9" s="285"/>
      <c r="EN9" s="285"/>
      <c r="EO9" s="285"/>
      <c r="EP9" s="285"/>
      <c r="EQ9" s="285"/>
      <c r="ER9" s="285"/>
      <c r="ES9" s="285"/>
      <c r="ET9" s="285"/>
      <c r="EU9" s="285"/>
      <c r="EV9" s="285"/>
      <c r="EW9" s="285"/>
      <c r="EX9" s="285"/>
      <c r="EY9" s="285"/>
      <c r="EZ9" s="285"/>
      <c r="FA9" s="285"/>
      <c r="FB9" s="285"/>
      <c r="FC9" s="285"/>
      <c r="FD9" s="285"/>
      <c r="FE9" s="285"/>
      <c r="FF9" s="285"/>
      <c r="FG9" s="285"/>
      <c r="FH9" s="285"/>
      <c r="FI9" s="285"/>
      <c r="FJ9" s="285"/>
      <c r="FK9" s="285"/>
      <c r="FL9" s="285"/>
      <c r="FM9" s="285"/>
      <c r="FN9" s="285"/>
      <c r="FO9" s="285"/>
      <c r="FP9" s="285"/>
      <c r="FQ9" s="285"/>
      <c r="FR9" s="285"/>
      <c r="FS9" s="285"/>
      <c r="FT9" s="285"/>
      <c r="FU9" s="285"/>
      <c r="FV9" s="285"/>
      <c r="FW9" s="285"/>
      <c r="FX9" s="285"/>
      <c r="FY9" s="285"/>
      <c r="FZ9" s="285"/>
      <c r="GA9" s="285"/>
      <c r="GB9" s="285"/>
      <c r="GC9" s="285"/>
      <c r="GD9" s="285"/>
      <c r="GE9" s="285"/>
      <c r="GF9" s="285"/>
      <c r="GG9" s="285"/>
      <c r="GH9" s="285"/>
      <c r="GI9" s="285"/>
      <c r="GJ9" s="285"/>
      <c r="GK9" s="285"/>
      <c r="GL9" s="285"/>
      <c r="GM9" s="285"/>
      <c r="GN9" s="285"/>
      <c r="GO9" s="285"/>
      <c r="GP9" s="285"/>
      <c r="GQ9" s="285"/>
      <c r="GR9" s="285"/>
      <c r="GS9" s="285"/>
      <c r="GT9" s="285"/>
      <c r="GU9" s="285"/>
      <c r="GV9" s="285"/>
      <c r="GW9" s="285"/>
      <c r="GX9" s="285"/>
      <c r="GY9" s="285"/>
      <c r="GZ9" s="285"/>
      <c r="HA9" s="285"/>
      <c r="HB9" s="285"/>
      <c r="HC9" s="285"/>
      <c r="HD9" s="285"/>
      <c r="HE9" s="285"/>
      <c r="HF9" s="285"/>
      <c r="HG9" s="285"/>
      <c r="HH9" s="285"/>
      <c r="HI9" s="285"/>
      <c r="HJ9" s="285"/>
      <c r="HK9" s="285"/>
      <c r="HL9" s="285"/>
      <c r="HM9" s="285"/>
      <c r="HN9" s="285"/>
      <c r="HO9" s="285"/>
      <c r="HP9" s="285"/>
      <c r="HQ9" s="285"/>
      <c r="HR9" s="285"/>
      <c r="HS9" s="285"/>
      <c r="HT9" s="285"/>
      <c r="HU9" s="285"/>
      <c r="HV9" s="285"/>
      <c r="HW9" s="285"/>
      <c r="HX9" s="285"/>
      <c r="HY9" s="285"/>
      <c r="HZ9" s="285"/>
      <c r="IA9" s="285"/>
      <c r="IB9" s="285"/>
      <c r="IC9" s="285"/>
      <c r="ID9" s="285"/>
      <c r="IE9" s="285"/>
      <c r="IF9" s="285"/>
      <c r="IG9" s="285"/>
      <c r="IH9" s="285"/>
      <c r="II9" s="285"/>
      <c r="IJ9" s="285"/>
      <c r="IK9" s="285"/>
      <c r="IL9" s="285"/>
      <c r="IM9" s="285"/>
      <c r="IN9" s="285"/>
      <c r="IO9" s="285"/>
      <c r="IP9" s="285"/>
      <c r="IQ9" s="285"/>
      <c r="IR9" s="285"/>
      <c r="IS9" s="285"/>
      <c r="IT9" s="285"/>
      <c r="IU9" s="285"/>
    </row>
    <row r="10" spans="1:256" x14ac:dyDescent="0.3">
      <c r="A10" s="218" t="s">
        <v>25</v>
      </c>
      <c r="B10" s="188">
        <f>SUM(B5:B9)</f>
        <v>572</v>
      </c>
      <c r="C10" s="290">
        <f>SUM(C5:C9)</f>
        <v>14.900000000000002</v>
      </c>
      <c r="D10" s="290">
        <f>SUM(D5:D9)</f>
        <v>15.78</v>
      </c>
      <c r="E10" s="290">
        <f>SUM(E5:E9)</f>
        <v>106.92999999999999</v>
      </c>
      <c r="F10" s="290">
        <f>SUM(F5:F9)</f>
        <v>622.1099999999999</v>
      </c>
      <c r="G10" s="290"/>
      <c r="H10" s="290"/>
    </row>
    <row r="11" spans="1:256" x14ac:dyDescent="0.3">
      <c r="A11" s="185" t="s">
        <v>50</v>
      </c>
      <c r="B11" s="186"/>
      <c r="C11" s="186"/>
      <c r="D11" s="186"/>
      <c r="E11" s="186"/>
      <c r="F11" s="186"/>
      <c r="G11" s="186"/>
      <c r="H11" s="187"/>
      <c r="L11" s="222"/>
    </row>
    <row r="12" spans="1:256" ht="10.5" customHeight="1" x14ac:dyDescent="0.3">
      <c r="A12" s="281" t="s">
        <v>2</v>
      </c>
      <c r="B12" s="282" t="s">
        <v>6</v>
      </c>
      <c r="C12" s="283" t="s">
        <v>307</v>
      </c>
      <c r="D12" s="283" t="s">
        <v>308</v>
      </c>
      <c r="E12" s="283" t="s">
        <v>9</v>
      </c>
      <c r="F12" s="283" t="s">
        <v>10</v>
      </c>
      <c r="G12" s="284" t="s">
        <v>4</v>
      </c>
      <c r="H12" s="281" t="s">
        <v>5</v>
      </c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4"/>
      <c r="DX12" s="144"/>
      <c r="DY12" s="144"/>
      <c r="DZ12" s="144"/>
      <c r="EA12" s="144"/>
      <c r="EB12" s="144"/>
      <c r="EC12" s="144"/>
      <c r="ED12" s="144"/>
      <c r="EE12" s="144"/>
      <c r="EF12" s="144"/>
      <c r="EG12" s="144"/>
      <c r="EH12" s="144"/>
      <c r="EI12" s="144"/>
      <c r="EJ12" s="144"/>
      <c r="EK12" s="144"/>
      <c r="EL12" s="144"/>
      <c r="EM12" s="144"/>
      <c r="EN12" s="144"/>
      <c r="EO12" s="144"/>
      <c r="EP12" s="144"/>
      <c r="EQ12" s="144"/>
      <c r="ER12" s="144"/>
      <c r="ES12" s="144"/>
      <c r="ET12" s="144"/>
      <c r="EU12" s="144"/>
      <c r="EV12" s="144"/>
      <c r="EW12" s="144"/>
      <c r="EX12" s="144"/>
      <c r="EY12" s="144"/>
      <c r="EZ12" s="144"/>
      <c r="FA12" s="144"/>
      <c r="FB12" s="144"/>
      <c r="FC12" s="144"/>
      <c r="FD12" s="144"/>
      <c r="FE12" s="144"/>
      <c r="FF12" s="144"/>
      <c r="FG12" s="144"/>
      <c r="FH12" s="144"/>
      <c r="FI12" s="144"/>
      <c r="FJ12" s="144"/>
      <c r="FK12" s="144"/>
      <c r="FL12" s="144"/>
      <c r="FM12" s="144"/>
      <c r="FN12" s="144"/>
      <c r="FO12" s="144"/>
      <c r="FP12" s="144"/>
      <c r="FQ12" s="144"/>
      <c r="FR12" s="144"/>
      <c r="FS12" s="144"/>
      <c r="FT12" s="144"/>
      <c r="FU12" s="144"/>
      <c r="FV12" s="144"/>
      <c r="FW12" s="144"/>
      <c r="FX12" s="144"/>
      <c r="FY12" s="144"/>
      <c r="FZ12" s="144"/>
      <c r="GA12" s="144"/>
      <c r="GB12" s="144"/>
      <c r="GC12" s="144"/>
      <c r="GD12" s="144"/>
      <c r="GE12" s="144"/>
      <c r="GF12" s="144"/>
      <c r="GG12" s="144"/>
      <c r="GH12" s="144"/>
      <c r="GI12" s="144"/>
      <c r="GJ12" s="144"/>
      <c r="GK12" s="144"/>
      <c r="GL12" s="144"/>
      <c r="GM12" s="144"/>
      <c r="GN12" s="144"/>
      <c r="GO12" s="144"/>
      <c r="GP12" s="144"/>
      <c r="GQ12" s="144"/>
      <c r="GR12" s="144"/>
      <c r="GS12" s="144"/>
      <c r="GT12" s="144"/>
      <c r="GU12" s="144"/>
      <c r="GV12" s="144"/>
      <c r="GW12" s="144"/>
      <c r="GX12" s="144"/>
      <c r="GY12" s="144"/>
      <c r="GZ12" s="144"/>
      <c r="HA12" s="144"/>
      <c r="HB12" s="144"/>
      <c r="HC12" s="144"/>
      <c r="HD12" s="144"/>
      <c r="HE12" s="144"/>
      <c r="HF12" s="144"/>
      <c r="HG12" s="144"/>
      <c r="HH12" s="144"/>
      <c r="HI12" s="144"/>
      <c r="HJ12" s="144"/>
      <c r="HK12" s="144"/>
      <c r="HL12" s="144"/>
      <c r="HM12" s="144"/>
      <c r="HN12" s="144"/>
      <c r="HO12" s="144"/>
      <c r="HP12" s="144"/>
      <c r="HQ12" s="144"/>
      <c r="HR12" s="144"/>
      <c r="HS12" s="144"/>
      <c r="HT12" s="144"/>
      <c r="HU12" s="144"/>
      <c r="HV12" s="144"/>
      <c r="HW12" s="144"/>
      <c r="HX12" s="144"/>
      <c r="HY12" s="144"/>
      <c r="HZ12" s="144"/>
      <c r="IA12" s="144"/>
      <c r="IB12" s="144"/>
      <c r="IC12" s="144"/>
      <c r="ID12" s="144"/>
      <c r="IE12" s="144"/>
      <c r="IF12" s="144"/>
      <c r="IG12" s="144"/>
      <c r="IH12" s="144"/>
      <c r="II12" s="144"/>
      <c r="IJ12" s="144"/>
      <c r="IK12" s="144"/>
      <c r="IL12" s="144"/>
      <c r="IM12" s="144"/>
      <c r="IN12" s="144"/>
      <c r="IO12" s="144"/>
      <c r="IP12" s="144"/>
      <c r="IQ12" s="144"/>
      <c r="IR12" s="144"/>
      <c r="IS12" s="144"/>
      <c r="IT12" s="144"/>
      <c r="IU12" s="144"/>
    </row>
    <row r="13" spans="1:256" x14ac:dyDescent="0.3">
      <c r="A13" s="193" t="s">
        <v>239</v>
      </c>
      <c r="B13" s="194"/>
      <c r="C13" s="195"/>
      <c r="D13" s="195"/>
      <c r="E13" s="195"/>
      <c r="F13" s="195"/>
      <c r="G13" s="194"/>
      <c r="H13" s="196"/>
    </row>
    <row r="14" spans="1:256" s="269" customFormat="1" ht="14.25" customHeight="1" x14ac:dyDescent="0.25">
      <c r="A14" s="221" t="s">
        <v>256</v>
      </c>
      <c r="B14" s="223">
        <v>70</v>
      </c>
      <c r="C14" s="199">
        <v>2.99</v>
      </c>
      <c r="D14" s="199">
        <v>10</v>
      </c>
      <c r="E14" s="199">
        <v>2.15</v>
      </c>
      <c r="F14" s="199">
        <v>110.46</v>
      </c>
      <c r="G14" s="291" t="s">
        <v>257</v>
      </c>
      <c r="H14" s="225" t="s">
        <v>258</v>
      </c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4"/>
      <c r="DO14" s="184"/>
      <c r="DP14" s="184"/>
      <c r="DQ14" s="184"/>
      <c r="DR14" s="184"/>
      <c r="DS14" s="184"/>
      <c r="DT14" s="184"/>
      <c r="DU14" s="184"/>
      <c r="DV14" s="184"/>
      <c r="DW14" s="184"/>
      <c r="DX14" s="184"/>
      <c r="DY14" s="184"/>
      <c r="DZ14" s="184"/>
      <c r="EA14" s="184"/>
      <c r="EB14" s="184"/>
      <c r="EC14" s="184"/>
      <c r="ED14" s="184"/>
      <c r="EE14" s="184"/>
      <c r="EF14" s="184"/>
      <c r="EG14" s="184"/>
      <c r="EH14" s="184"/>
      <c r="EI14" s="184"/>
      <c r="EJ14" s="184"/>
      <c r="EK14" s="184"/>
      <c r="EL14" s="184"/>
      <c r="EM14" s="184"/>
      <c r="EN14" s="184"/>
      <c r="EO14" s="184"/>
      <c r="EP14" s="184"/>
      <c r="EQ14" s="184"/>
      <c r="ER14" s="184"/>
      <c r="ES14" s="184"/>
      <c r="ET14" s="184"/>
      <c r="EU14" s="184"/>
      <c r="EV14" s="184"/>
      <c r="EW14" s="184"/>
      <c r="EX14" s="184"/>
      <c r="EY14" s="184"/>
      <c r="EZ14" s="184"/>
      <c r="FA14" s="184"/>
      <c r="FB14" s="184"/>
      <c r="FC14" s="184"/>
      <c r="FD14" s="184"/>
      <c r="FE14" s="184"/>
      <c r="FF14" s="184"/>
      <c r="FG14" s="184"/>
      <c r="FH14" s="184"/>
      <c r="FI14" s="184"/>
      <c r="FJ14" s="184"/>
      <c r="FK14" s="184"/>
      <c r="FL14" s="184"/>
      <c r="FM14" s="184"/>
      <c r="FN14" s="184"/>
      <c r="FO14" s="184"/>
      <c r="FP14" s="184"/>
      <c r="FQ14" s="184"/>
      <c r="FR14" s="184"/>
      <c r="FS14" s="184"/>
      <c r="FT14" s="184"/>
      <c r="FU14" s="184"/>
      <c r="FV14" s="184"/>
      <c r="FW14" s="184"/>
      <c r="FX14" s="184"/>
      <c r="FY14" s="184"/>
      <c r="FZ14" s="184"/>
      <c r="GA14" s="184"/>
      <c r="GB14" s="184"/>
      <c r="GC14" s="184"/>
      <c r="GD14" s="184"/>
      <c r="GE14" s="184"/>
      <c r="GF14" s="184"/>
      <c r="GG14" s="184"/>
      <c r="GH14" s="184"/>
      <c r="GI14" s="184"/>
      <c r="GJ14" s="184"/>
      <c r="GK14" s="184"/>
      <c r="GL14" s="184"/>
      <c r="GM14" s="184"/>
      <c r="GN14" s="184"/>
      <c r="GO14" s="184"/>
      <c r="GP14" s="184"/>
      <c r="GQ14" s="184"/>
      <c r="GR14" s="184"/>
      <c r="GS14" s="184"/>
      <c r="GT14" s="184"/>
      <c r="GU14" s="184"/>
      <c r="GV14" s="184"/>
      <c r="GW14" s="184"/>
      <c r="GX14" s="184"/>
      <c r="GY14" s="184"/>
      <c r="GZ14" s="184"/>
      <c r="HA14" s="184"/>
      <c r="HB14" s="184"/>
      <c r="HC14" s="184"/>
      <c r="HD14" s="184"/>
      <c r="HE14" s="184"/>
      <c r="HF14" s="184"/>
      <c r="HG14" s="184"/>
      <c r="HH14" s="184"/>
      <c r="HI14" s="184"/>
      <c r="HJ14" s="184"/>
      <c r="HK14" s="184"/>
      <c r="HL14" s="184"/>
      <c r="HM14" s="184"/>
      <c r="HN14" s="184"/>
      <c r="HO14" s="184"/>
      <c r="HP14" s="184"/>
      <c r="HQ14" s="184"/>
      <c r="HR14" s="184"/>
      <c r="HS14" s="184"/>
      <c r="HT14" s="184"/>
      <c r="HU14" s="184"/>
      <c r="HV14" s="184"/>
      <c r="HW14" s="184"/>
      <c r="HX14" s="184"/>
      <c r="HY14" s="184"/>
      <c r="HZ14" s="184"/>
      <c r="IA14" s="184"/>
      <c r="IB14" s="184"/>
      <c r="IC14" s="184"/>
      <c r="ID14" s="184"/>
      <c r="IE14" s="184"/>
      <c r="IF14" s="184"/>
      <c r="IG14" s="184"/>
      <c r="IH14" s="184"/>
      <c r="II14" s="184"/>
      <c r="IJ14" s="184"/>
      <c r="IK14" s="184"/>
      <c r="IL14" s="184"/>
      <c r="IM14" s="184"/>
      <c r="IN14" s="184"/>
      <c r="IO14" s="184"/>
      <c r="IP14" s="184"/>
      <c r="IQ14" s="184"/>
      <c r="IR14" s="184"/>
      <c r="IS14" s="184"/>
      <c r="IT14" s="184"/>
      <c r="IU14" s="184"/>
    </row>
    <row r="15" spans="1:256" x14ac:dyDescent="0.3">
      <c r="A15" s="208" t="s">
        <v>51</v>
      </c>
      <c r="B15" s="292">
        <v>200</v>
      </c>
      <c r="C15" s="292">
        <v>20.56</v>
      </c>
      <c r="D15" s="292">
        <v>18.16</v>
      </c>
      <c r="E15" s="292">
        <v>56.38</v>
      </c>
      <c r="F15" s="292">
        <v>481.5</v>
      </c>
      <c r="G15" s="226" t="s">
        <v>52</v>
      </c>
      <c r="H15" s="235" t="s">
        <v>53</v>
      </c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  <c r="AW15" s="285"/>
      <c r="AX15" s="285"/>
      <c r="AY15" s="285"/>
      <c r="AZ15" s="285"/>
      <c r="BA15" s="285"/>
      <c r="BB15" s="285"/>
      <c r="BC15" s="285"/>
      <c r="BD15" s="285"/>
      <c r="BE15" s="285"/>
      <c r="BF15" s="285"/>
      <c r="BG15" s="285"/>
      <c r="BH15" s="285"/>
      <c r="BI15" s="285"/>
      <c r="BJ15" s="285"/>
      <c r="BK15" s="285"/>
      <c r="BL15" s="285"/>
      <c r="BM15" s="285"/>
      <c r="BN15" s="285"/>
      <c r="BO15" s="285"/>
      <c r="BP15" s="285"/>
      <c r="BQ15" s="285"/>
      <c r="BR15" s="285"/>
      <c r="BS15" s="285"/>
      <c r="BT15" s="285"/>
      <c r="BU15" s="285"/>
      <c r="BV15" s="285"/>
      <c r="BW15" s="285"/>
      <c r="BX15" s="285"/>
      <c r="BY15" s="285"/>
      <c r="BZ15" s="285"/>
      <c r="CA15" s="285"/>
      <c r="CB15" s="285"/>
      <c r="CC15" s="285"/>
      <c r="CD15" s="285"/>
      <c r="CE15" s="285"/>
      <c r="CF15" s="285"/>
      <c r="CG15" s="285"/>
      <c r="CH15" s="285"/>
      <c r="CI15" s="285"/>
      <c r="CJ15" s="285"/>
      <c r="CK15" s="285"/>
      <c r="CL15" s="285"/>
      <c r="CM15" s="285"/>
      <c r="CN15" s="285"/>
      <c r="CO15" s="285"/>
      <c r="CP15" s="285"/>
      <c r="CQ15" s="285"/>
      <c r="CR15" s="285"/>
      <c r="CS15" s="285"/>
      <c r="CT15" s="285"/>
      <c r="CU15" s="285"/>
      <c r="CV15" s="285"/>
      <c r="CW15" s="285"/>
      <c r="CX15" s="285"/>
      <c r="CY15" s="285"/>
      <c r="CZ15" s="285"/>
      <c r="DA15" s="285"/>
      <c r="DB15" s="285"/>
      <c r="DC15" s="285"/>
      <c r="DD15" s="285"/>
      <c r="DE15" s="285"/>
      <c r="DF15" s="285"/>
      <c r="DG15" s="285"/>
      <c r="DH15" s="285"/>
      <c r="DI15" s="285"/>
      <c r="DJ15" s="285"/>
      <c r="DK15" s="285"/>
      <c r="DL15" s="285"/>
      <c r="DM15" s="285"/>
      <c r="DN15" s="285"/>
      <c r="DO15" s="285"/>
      <c r="DP15" s="285"/>
      <c r="DQ15" s="285"/>
      <c r="DR15" s="285"/>
      <c r="DS15" s="285"/>
      <c r="DT15" s="285"/>
      <c r="DU15" s="285"/>
      <c r="DV15" s="285"/>
      <c r="DW15" s="285"/>
      <c r="DX15" s="285"/>
      <c r="DY15" s="285"/>
      <c r="DZ15" s="285"/>
      <c r="EA15" s="285"/>
      <c r="EB15" s="285"/>
      <c r="EC15" s="285"/>
      <c r="ED15" s="285"/>
      <c r="EE15" s="285"/>
      <c r="EF15" s="285"/>
      <c r="EG15" s="285"/>
      <c r="EH15" s="285"/>
      <c r="EI15" s="285"/>
      <c r="EJ15" s="285"/>
      <c r="EK15" s="285"/>
      <c r="EL15" s="285"/>
      <c r="EM15" s="285"/>
      <c r="EN15" s="285"/>
      <c r="EO15" s="285"/>
      <c r="EP15" s="285"/>
      <c r="EQ15" s="285"/>
      <c r="ER15" s="285"/>
      <c r="ES15" s="285"/>
      <c r="ET15" s="285"/>
      <c r="EU15" s="285"/>
      <c r="EV15" s="285"/>
      <c r="EW15" s="285"/>
      <c r="EX15" s="285"/>
      <c r="EY15" s="285"/>
      <c r="EZ15" s="285"/>
      <c r="FA15" s="285"/>
      <c r="FB15" s="285"/>
      <c r="FC15" s="285"/>
      <c r="FD15" s="285"/>
      <c r="FE15" s="285"/>
      <c r="FF15" s="285"/>
      <c r="FG15" s="285"/>
      <c r="FH15" s="285"/>
      <c r="FI15" s="285"/>
      <c r="FJ15" s="285"/>
      <c r="FK15" s="285"/>
      <c r="FL15" s="285"/>
      <c r="FM15" s="285"/>
      <c r="FN15" s="285"/>
      <c r="FO15" s="285"/>
      <c r="FP15" s="285"/>
      <c r="FQ15" s="285"/>
      <c r="FR15" s="285"/>
      <c r="FS15" s="285"/>
      <c r="FT15" s="285"/>
      <c r="FU15" s="285"/>
      <c r="FV15" s="285"/>
      <c r="FW15" s="285"/>
      <c r="FX15" s="285"/>
      <c r="FY15" s="285"/>
      <c r="FZ15" s="285"/>
      <c r="GA15" s="285"/>
      <c r="GB15" s="285"/>
      <c r="GC15" s="285"/>
      <c r="GD15" s="285"/>
      <c r="GE15" s="285"/>
      <c r="GF15" s="285"/>
      <c r="GG15" s="285"/>
      <c r="GH15" s="285"/>
      <c r="GI15" s="285"/>
      <c r="GJ15" s="285"/>
      <c r="GK15" s="285"/>
      <c r="GL15" s="285"/>
      <c r="GM15" s="285"/>
      <c r="GN15" s="285"/>
      <c r="GO15" s="285"/>
      <c r="GP15" s="285"/>
      <c r="GQ15" s="285"/>
      <c r="GR15" s="285"/>
      <c r="GS15" s="285"/>
      <c r="GT15" s="285"/>
      <c r="GU15" s="285"/>
      <c r="GV15" s="285"/>
      <c r="GW15" s="285"/>
      <c r="GX15" s="285"/>
      <c r="GY15" s="285"/>
      <c r="GZ15" s="285"/>
      <c r="HA15" s="285"/>
      <c r="HB15" s="285"/>
      <c r="HC15" s="285"/>
      <c r="HD15" s="285"/>
      <c r="HE15" s="285"/>
      <c r="HF15" s="285"/>
      <c r="HG15" s="285"/>
      <c r="HH15" s="285"/>
      <c r="HI15" s="285"/>
      <c r="HJ15" s="285"/>
      <c r="HK15" s="285"/>
      <c r="HL15" s="285"/>
      <c r="HM15" s="285"/>
      <c r="HN15" s="285"/>
      <c r="HO15" s="285"/>
      <c r="HP15" s="285"/>
      <c r="HQ15" s="285"/>
      <c r="HR15" s="285"/>
      <c r="HS15" s="285"/>
      <c r="HT15" s="285"/>
      <c r="HU15" s="285"/>
      <c r="HV15" s="285"/>
      <c r="HW15" s="285"/>
      <c r="HX15" s="285"/>
      <c r="HY15" s="285"/>
      <c r="HZ15" s="285"/>
      <c r="IA15" s="285"/>
      <c r="IB15" s="285"/>
      <c r="IC15" s="285"/>
      <c r="ID15" s="285"/>
      <c r="IE15" s="285"/>
      <c r="IF15" s="285"/>
      <c r="IG15" s="285"/>
      <c r="IH15" s="285"/>
      <c r="II15" s="285"/>
      <c r="IJ15" s="285"/>
      <c r="IK15" s="285"/>
      <c r="IL15" s="285"/>
      <c r="IM15" s="285"/>
      <c r="IN15" s="285"/>
      <c r="IO15" s="285"/>
      <c r="IP15" s="285"/>
      <c r="IQ15" s="285"/>
      <c r="IR15" s="285"/>
      <c r="IS15" s="285"/>
      <c r="IT15" s="285"/>
      <c r="IU15" s="285"/>
      <c r="IV15" s="285"/>
    </row>
    <row r="16" spans="1:256" ht="13.5" customHeight="1" x14ac:dyDescent="0.3">
      <c r="A16" s="287" t="s">
        <v>57</v>
      </c>
      <c r="B16" s="258">
        <v>222</v>
      </c>
      <c r="C16" s="288">
        <v>0.13</v>
      </c>
      <c r="D16" s="288">
        <v>0.02</v>
      </c>
      <c r="E16" s="288">
        <v>15.2</v>
      </c>
      <c r="F16" s="288">
        <v>62</v>
      </c>
      <c r="G16" s="258" t="s">
        <v>58</v>
      </c>
      <c r="H16" s="197" t="s">
        <v>59</v>
      </c>
    </row>
    <row r="17" spans="1:255" ht="12.75" customHeight="1" x14ac:dyDescent="0.3">
      <c r="A17" s="215" t="s">
        <v>48</v>
      </c>
      <c r="B17" s="216">
        <v>20</v>
      </c>
      <c r="C17" s="231">
        <v>1.6</v>
      </c>
      <c r="D17" s="231">
        <v>0.2</v>
      </c>
      <c r="E17" s="231">
        <v>10.199999999999999</v>
      </c>
      <c r="F17" s="231">
        <v>50</v>
      </c>
      <c r="G17" s="210" t="s">
        <v>46</v>
      </c>
      <c r="H17" s="217" t="s">
        <v>49</v>
      </c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5"/>
      <c r="CG17" s="285"/>
      <c r="CH17" s="285"/>
      <c r="CI17" s="285"/>
      <c r="CJ17" s="285"/>
      <c r="CK17" s="285"/>
      <c r="CL17" s="285"/>
      <c r="CM17" s="285"/>
      <c r="CN17" s="285"/>
      <c r="CO17" s="285"/>
      <c r="CP17" s="285"/>
      <c r="CQ17" s="285"/>
      <c r="CR17" s="285"/>
      <c r="CS17" s="285"/>
      <c r="CT17" s="285"/>
      <c r="CU17" s="285"/>
      <c r="CV17" s="285"/>
      <c r="CW17" s="285"/>
      <c r="CX17" s="285"/>
      <c r="CY17" s="285"/>
      <c r="CZ17" s="285"/>
      <c r="DA17" s="285"/>
      <c r="DB17" s="285"/>
      <c r="DC17" s="285"/>
      <c r="DD17" s="285"/>
      <c r="DE17" s="285"/>
      <c r="DF17" s="285"/>
      <c r="DG17" s="285"/>
      <c r="DH17" s="285"/>
      <c r="DI17" s="285"/>
      <c r="DJ17" s="285"/>
      <c r="DK17" s="285"/>
      <c r="DL17" s="285"/>
      <c r="DM17" s="285"/>
      <c r="DN17" s="285"/>
      <c r="DO17" s="285"/>
      <c r="DP17" s="285"/>
      <c r="DQ17" s="285"/>
      <c r="DR17" s="285"/>
      <c r="DS17" s="285"/>
      <c r="DT17" s="285"/>
      <c r="DU17" s="285"/>
      <c r="DV17" s="285"/>
      <c r="DW17" s="285"/>
      <c r="DX17" s="285"/>
      <c r="DY17" s="285"/>
      <c r="DZ17" s="285"/>
      <c r="EA17" s="285"/>
      <c r="EB17" s="285"/>
      <c r="EC17" s="285"/>
      <c r="ED17" s="285"/>
      <c r="EE17" s="285"/>
      <c r="EF17" s="285"/>
      <c r="EG17" s="285"/>
      <c r="EH17" s="285"/>
      <c r="EI17" s="285"/>
      <c r="EJ17" s="285"/>
      <c r="EK17" s="285"/>
      <c r="EL17" s="285"/>
      <c r="EM17" s="285"/>
      <c r="EN17" s="285"/>
      <c r="EO17" s="285"/>
      <c r="EP17" s="285"/>
      <c r="EQ17" s="285"/>
      <c r="ER17" s="285"/>
      <c r="ES17" s="285"/>
      <c r="ET17" s="285"/>
      <c r="EU17" s="285"/>
      <c r="EV17" s="285"/>
      <c r="EW17" s="285"/>
      <c r="EX17" s="285"/>
      <c r="EY17" s="285"/>
      <c r="EZ17" s="285"/>
      <c r="FA17" s="285"/>
      <c r="FB17" s="285"/>
      <c r="FC17" s="285"/>
      <c r="FD17" s="285"/>
      <c r="FE17" s="285"/>
      <c r="FF17" s="285"/>
      <c r="FG17" s="285"/>
      <c r="FH17" s="285"/>
      <c r="FI17" s="285"/>
      <c r="FJ17" s="285"/>
      <c r="FK17" s="285"/>
      <c r="FL17" s="285"/>
      <c r="FM17" s="285"/>
      <c r="FN17" s="285"/>
      <c r="FO17" s="285"/>
      <c r="FP17" s="285"/>
      <c r="FQ17" s="285"/>
      <c r="FR17" s="285"/>
      <c r="FS17" s="285"/>
      <c r="FT17" s="285"/>
      <c r="FU17" s="285"/>
      <c r="FV17" s="285"/>
      <c r="FW17" s="285"/>
      <c r="FX17" s="285"/>
      <c r="FY17" s="285"/>
      <c r="FZ17" s="285"/>
      <c r="GA17" s="285"/>
      <c r="GB17" s="285"/>
      <c r="GC17" s="285"/>
      <c r="GD17" s="285"/>
      <c r="GE17" s="285"/>
      <c r="GF17" s="285"/>
      <c r="GG17" s="285"/>
      <c r="GH17" s="285"/>
      <c r="GI17" s="285"/>
      <c r="GJ17" s="285"/>
      <c r="GK17" s="285"/>
      <c r="GL17" s="285"/>
      <c r="GM17" s="285"/>
      <c r="GN17" s="285"/>
      <c r="GO17" s="285"/>
      <c r="GP17" s="285"/>
      <c r="GQ17" s="285"/>
      <c r="GR17" s="285"/>
      <c r="GS17" s="285"/>
      <c r="GT17" s="285"/>
      <c r="GU17" s="285"/>
      <c r="GV17" s="285"/>
      <c r="GW17" s="285"/>
      <c r="GX17" s="285"/>
      <c r="GY17" s="285"/>
      <c r="GZ17" s="285"/>
      <c r="HA17" s="285"/>
      <c r="HB17" s="285"/>
      <c r="HC17" s="285"/>
      <c r="HD17" s="285"/>
      <c r="HE17" s="285"/>
      <c r="HF17" s="285"/>
      <c r="HG17" s="285"/>
      <c r="HH17" s="285"/>
      <c r="HI17" s="285"/>
      <c r="HJ17" s="285"/>
      <c r="HK17" s="285"/>
      <c r="HL17" s="285"/>
      <c r="HM17" s="285"/>
      <c r="HN17" s="285"/>
      <c r="HO17" s="285"/>
      <c r="HP17" s="285"/>
      <c r="HQ17" s="285"/>
      <c r="HR17" s="285"/>
      <c r="HS17" s="285"/>
      <c r="HT17" s="285"/>
      <c r="HU17" s="285"/>
      <c r="HV17" s="285"/>
      <c r="HW17" s="285"/>
      <c r="HX17" s="285"/>
      <c r="HY17" s="285"/>
      <c r="HZ17" s="285"/>
      <c r="IA17" s="285"/>
      <c r="IB17" s="285"/>
      <c r="IC17" s="285"/>
      <c r="ID17" s="285"/>
      <c r="IE17" s="285"/>
      <c r="IF17" s="285"/>
      <c r="IG17" s="285"/>
      <c r="IH17" s="285"/>
      <c r="II17" s="285"/>
      <c r="IJ17" s="285"/>
      <c r="IK17" s="285"/>
      <c r="IL17" s="285"/>
      <c r="IM17" s="285"/>
      <c r="IN17" s="285"/>
      <c r="IO17" s="285"/>
      <c r="IP17" s="285"/>
      <c r="IQ17" s="285"/>
      <c r="IR17" s="285"/>
      <c r="IS17" s="285"/>
      <c r="IT17" s="285"/>
      <c r="IU17" s="285"/>
    </row>
    <row r="18" spans="1:255" x14ac:dyDescent="0.3">
      <c r="A18" s="218" t="s">
        <v>25</v>
      </c>
      <c r="B18" s="188">
        <f>SUM(B14:B17)</f>
        <v>512</v>
      </c>
      <c r="C18" s="290">
        <f>SUM(C14:C17)</f>
        <v>25.279999999999998</v>
      </c>
      <c r="D18" s="290">
        <f>SUM(D14:D17)</f>
        <v>28.38</v>
      </c>
      <c r="E18" s="290">
        <f>SUM(E14:E17)</f>
        <v>83.93</v>
      </c>
      <c r="F18" s="290">
        <f>SUM(F14:F17)</f>
        <v>703.96</v>
      </c>
      <c r="G18" s="290"/>
      <c r="H18" s="290"/>
    </row>
    <row r="19" spans="1:255" x14ac:dyDescent="0.3">
      <c r="A19" s="185" t="s">
        <v>72</v>
      </c>
      <c r="B19" s="186"/>
      <c r="C19" s="186"/>
      <c r="D19" s="186"/>
      <c r="E19" s="186"/>
      <c r="F19" s="186"/>
      <c r="G19" s="186"/>
      <c r="H19" s="187"/>
    </row>
    <row r="20" spans="1:255" ht="9" customHeight="1" x14ac:dyDescent="0.3">
      <c r="A20" s="281" t="s">
        <v>2</v>
      </c>
      <c r="B20" s="282" t="s">
        <v>6</v>
      </c>
      <c r="C20" s="283" t="s">
        <v>307</v>
      </c>
      <c r="D20" s="283" t="s">
        <v>308</v>
      </c>
      <c r="E20" s="283" t="s">
        <v>9</v>
      </c>
      <c r="F20" s="283" t="s">
        <v>10</v>
      </c>
      <c r="G20" s="284" t="s">
        <v>4</v>
      </c>
      <c r="H20" s="281" t="s">
        <v>5</v>
      </c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4"/>
      <c r="DN20" s="144"/>
      <c r="DO20" s="144"/>
      <c r="DP20" s="144"/>
      <c r="DQ20" s="144"/>
      <c r="DR20" s="144"/>
      <c r="DS20" s="144"/>
      <c r="DT20" s="144"/>
      <c r="DU20" s="144"/>
      <c r="DV20" s="144"/>
      <c r="DW20" s="144"/>
      <c r="DX20" s="144"/>
      <c r="DY20" s="144"/>
      <c r="DZ20" s="144"/>
      <c r="EA20" s="144"/>
      <c r="EB20" s="144"/>
      <c r="EC20" s="144"/>
      <c r="ED20" s="144"/>
      <c r="EE20" s="144"/>
      <c r="EF20" s="144"/>
      <c r="EG20" s="144"/>
      <c r="EH20" s="144"/>
      <c r="EI20" s="144"/>
      <c r="EJ20" s="144"/>
      <c r="EK20" s="144"/>
      <c r="EL20" s="144"/>
      <c r="EM20" s="144"/>
      <c r="EN20" s="144"/>
      <c r="EO20" s="144"/>
      <c r="EP20" s="144"/>
      <c r="EQ20" s="144"/>
      <c r="ER20" s="144"/>
      <c r="ES20" s="144"/>
      <c r="ET20" s="144"/>
      <c r="EU20" s="144"/>
      <c r="EV20" s="144"/>
      <c r="EW20" s="144"/>
      <c r="EX20" s="144"/>
      <c r="EY20" s="144"/>
      <c r="EZ20" s="144"/>
      <c r="FA20" s="144"/>
      <c r="FB20" s="144"/>
      <c r="FC20" s="144"/>
      <c r="FD20" s="144"/>
      <c r="FE20" s="144"/>
      <c r="FF20" s="144"/>
      <c r="FG20" s="144"/>
      <c r="FH20" s="144"/>
      <c r="FI20" s="144"/>
      <c r="FJ20" s="144"/>
      <c r="FK20" s="144"/>
      <c r="FL20" s="144"/>
      <c r="FM20" s="144"/>
      <c r="FN20" s="144"/>
      <c r="FO20" s="144"/>
      <c r="FP20" s="144"/>
      <c r="FQ20" s="144"/>
      <c r="FR20" s="144"/>
      <c r="FS20" s="144"/>
      <c r="FT20" s="144"/>
      <c r="FU20" s="144"/>
      <c r="FV20" s="144"/>
      <c r="FW20" s="144"/>
      <c r="FX20" s="144"/>
      <c r="FY20" s="144"/>
      <c r="FZ20" s="144"/>
      <c r="GA20" s="144"/>
      <c r="GB20" s="144"/>
      <c r="GC20" s="144"/>
      <c r="GD20" s="144"/>
      <c r="GE20" s="144"/>
      <c r="GF20" s="144"/>
      <c r="GG20" s="144"/>
      <c r="GH20" s="144"/>
      <c r="GI20" s="144"/>
      <c r="GJ20" s="144"/>
      <c r="GK20" s="144"/>
      <c r="GL20" s="144"/>
      <c r="GM20" s="144"/>
      <c r="GN20" s="144"/>
      <c r="GO20" s="144"/>
      <c r="GP20" s="144"/>
      <c r="GQ20" s="144"/>
      <c r="GR20" s="144"/>
      <c r="GS20" s="144"/>
      <c r="GT20" s="144"/>
      <c r="GU20" s="144"/>
      <c r="GV20" s="144"/>
      <c r="GW20" s="144"/>
      <c r="GX20" s="144"/>
      <c r="GY20" s="144"/>
      <c r="GZ20" s="144"/>
      <c r="HA20" s="144"/>
      <c r="HB20" s="144"/>
      <c r="HC20" s="144"/>
      <c r="HD20" s="144"/>
      <c r="HE20" s="144"/>
      <c r="HF20" s="144"/>
      <c r="HG20" s="144"/>
      <c r="HH20" s="144"/>
      <c r="HI20" s="144"/>
      <c r="HJ20" s="144"/>
      <c r="HK20" s="144"/>
      <c r="HL20" s="144"/>
      <c r="HM20" s="144"/>
      <c r="HN20" s="144"/>
      <c r="HO20" s="144"/>
      <c r="HP20" s="144"/>
      <c r="HQ20" s="144"/>
      <c r="HR20" s="144"/>
      <c r="HS20" s="144"/>
      <c r="HT20" s="144"/>
      <c r="HU20" s="144"/>
      <c r="HV20" s="144"/>
      <c r="HW20" s="144"/>
      <c r="HX20" s="144"/>
      <c r="HY20" s="144"/>
      <c r="HZ20" s="144"/>
      <c r="IA20" s="144"/>
      <c r="IB20" s="144"/>
      <c r="IC20" s="144"/>
      <c r="ID20" s="144"/>
      <c r="IE20" s="144"/>
      <c r="IF20" s="144"/>
      <c r="IG20" s="144"/>
      <c r="IH20" s="144"/>
      <c r="II20" s="144"/>
      <c r="IJ20" s="144"/>
      <c r="IK20" s="144"/>
      <c r="IL20" s="144"/>
      <c r="IM20" s="144"/>
      <c r="IN20" s="144"/>
      <c r="IO20" s="144"/>
      <c r="IP20" s="144"/>
      <c r="IQ20" s="144"/>
      <c r="IR20" s="144"/>
      <c r="IS20" s="144"/>
      <c r="IT20" s="144"/>
      <c r="IU20" s="144"/>
    </row>
    <row r="21" spans="1:255" x14ac:dyDescent="0.3">
      <c r="A21" s="193" t="s">
        <v>239</v>
      </c>
      <c r="B21" s="194"/>
      <c r="C21" s="195"/>
      <c r="D21" s="195"/>
      <c r="E21" s="195"/>
      <c r="F21" s="195"/>
      <c r="G21" s="194"/>
      <c r="H21" s="196"/>
    </row>
    <row r="22" spans="1:255" x14ac:dyDescent="0.25">
      <c r="A22" s="197" t="s">
        <v>262</v>
      </c>
      <c r="B22" s="198">
        <v>50</v>
      </c>
      <c r="C22" s="199">
        <v>0.55000000000000004</v>
      </c>
      <c r="D22" s="199">
        <v>0.1</v>
      </c>
      <c r="E22" s="199">
        <v>1.9</v>
      </c>
      <c r="F22" s="199">
        <v>11</v>
      </c>
      <c r="G22" s="200" t="s">
        <v>263</v>
      </c>
      <c r="H22" s="229" t="s">
        <v>264</v>
      </c>
    </row>
    <row r="23" spans="1:255" x14ac:dyDescent="0.3">
      <c r="A23" s="253" t="s">
        <v>36</v>
      </c>
      <c r="B23" s="198">
        <v>180</v>
      </c>
      <c r="C23" s="231">
        <v>3.67</v>
      </c>
      <c r="D23" s="231">
        <v>5.76</v>
      </c>
      <c r="E23" s="231">
        <v>24.53</v>
      </c>
      <c r="F23" s="231">
        <v>164.7</v>
      </c>
      <c r="G23" s="272" t="s">
        <v>37</v>
      </c>
      <c r="H23" s="253" t="s">
        <v>38</v>
      </c>
    </row>
    <row r="24" spans="1:255" x14ac:dyDescent="0.25">
      <c r="A24" s="287" t="s">
        <v>163</v>
      </c>
      <c r="B24" s="198">
        <v>50</v>
      </c>
      <c r="C24" s="231">
        <v>3.54</v>
      </c>
      <c r="D24" s="231">
        <v>6.57</v>
      </c>
      <c r="E24" s="231">
        <v>27.87</v>
      </c>
      <c r="F24" s="231">
        <v>185</v>
      </c>
      <c r="G24" s="258" t="s">
        <v>164</v>
      </c>
      <c r="H24" s="225" t="s">
        <v>165</v>
      </c>
    </row>
    <row r="25" spans="1:255" x14ac:dyDescent="0.3">
      <c r="A25" s="287" t="s">
        <v>57</v>
      </c>
      <c r="B25" s="258">
        <v>222</v>
      </c>
      <c r="C25" s="288">
        <v>0.13</v>
      </c>
      <c r="D25" s="288">
        <v>0.02</v>
      </c>
      <c r="E25" s="288">
        <v>15.2</v>
      </c>
      <c r="F25" s="288">
        <v>62</v>
      </c>
      <c r="G25" s="258" t="s">
        <v>58</v>
      </c>
      <c r="H25" s="197" t="s">
        <v>59</v>
      </c>
    </row>
    <row r="26" spans="1:255" x14ac:dyDescent="0.3">
      <c r="A26" s="215" t="s">
        <v>45</v>
      </c>
      <c r="B26" s="289">
        <v>20</v>
      </c>
      <c r="C26" s="271">
        <v>1.3</v>
      </c>
      <c r="D26" s="271">
        <v>0.2</v>
      </c>
      <c r="E26" s="271">
        <v>8.6</v>
      </c>
      <c r="F26" s="271">
        <v>43</v>
      </c>
      <c r="G26" s="265" t="s">
        <v>46</v>
      </c>
      <c r="H26" s="208" t="s">
        <v>47</v>
      </c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5"/>
      <c r="AN26" s="285"/>
      <c r="AO26" s="285"/>
      <c r="AP26" s="285"/>
      <c r="AQ26" s="285"/>
      <c r="AR26" s="285"/>
      <c r="AS26" s="285"/>
      <c r="AT26" s="285"/>
      <c r="AU26" s="285"/>
      <c r="AV26" s="285"/>
      <c r="AW26" s="285"/>
      <c r="AX26" s="285"/>
      <c r="AY26" s="285"/>
      <c r="AZ26" s="285"/>
      <c r="BA26" s="285"/>
      <c r="BB26" s="285"/>
      <c r="BC26" s="285"/>
      <c r="BD26" s="285"/>
      <c r="BE26" s="285"/>
      <c r="BF26" s="285"/>
      <c r="BG26" s="285"/>
      <c r="BH26" s="285"/>
      <c r="BI26" s="285"/>
      <c r="BJ26" s="285"/>
      <c r="BK26" s="285"/>
      <c r="BL26" s="285"/>
      <c r="BM26" s="285"/>
      <c r="BN26" s="285"/>
      <c r="BO26" s="285"/>
      <c r="BP26" s="285"/>
      <c r="BQ26" s="285"/>
      <c r="BR26" s="285"/>
      <c r="BS26" s="285"/>
      <c r="BT26" s="285"/>
      <c r="BU26" s="285"/>
      <c r="BV26" s="285"/>
      <c r="BW26" s="285"/>
      <c r="BX26" s="285"/>
      <c r="BY26" s="285"/>
      <c r="BZ26" s="285"/>
      <c r="CA26" s="285"/>
      <c r="CB26" s="285"/>
      <c r="CC26" s="285"/>
      <c r="CD26" s="285"/>
      <c r="CE26" s="285"/>
      <c r="CF26" s="285"/>
      <c r="CG26" s="285"/>
      <c r="CH26" s="285"/>
      <c r="CI26" s="285"/>
      <c r="CJ26" s="285"/>
      <c r="CK26" s="285"/>
      <c r="CL26" s="285"/>
      <c r="CM26" s="285"/>
      <c r="CN26" s="285"/>
      <c r="CO26" s="285"/>
      <c r="CP26" s="285"/>
      <c r="CQ26" s="285"/>
      <c r="CR26" s="285"/>
      <c r="CS26" s="285"/>
      <c r="CT26" s="285"/>
      <c r="CU26" s="285"/>
      <c r="CV26" s="285"/>
      <c r="CW26" s="285"/>
      <c r="CX26" s="285"/>
      <c r="CY26" s="285"/>
      <c r="CZ26" s="285"/>
      <c r="DA26" s="285"/>
      <c r="DB26" s="285"/>
      <c r="DC26" s="285"/>
      <c r="DD26" s="285"/>
      <c r="DE26" s="285"/>
      <c r="DF26" s="285"/>
      <c r="DG26" s="285"/>
      <c r="DH26" s="285"/>
      <c r="DI26" s="285"/>
      <c r="DJ26" s="285"/>
      <c r="DK26" s="285"/>
      <c r="DL26" s="285"/>
      <c r="DM26" s="285"/>
      <c r="DN26" s="285"/>
      <c r="DO26" s="285"/>
      <c r="DP26" s="285"/>
      <c r="DQ26" s="285"/>
      <c r="DR26" s="285"/>
      <c r="DS26" s="285"/>
      <c r="DT26" s="285"/>
      <c r="DU26" s="285"/>
      <c r="DV26" s="285"/>
      <c r="DW26" s="285"/>
      <c r="DX26" s="285"/>
      <c r="DY26" s="285"/>
      <c r="DZ26" s="285"/>
      <c r="EA26" s="285"/>
      <c r="EB26" s="285"/>
      <c r="EC26" s="285"/>
      <c r="ED26" s="285"/>
      <c r="EE26" s="285"/>
      <c r="EF26" s="285"/>
      <c r="EG26" s="285"/>
      <c r="EH26" s="285"/>
      <c r="EI26" s="285"/>
      <c r="EJ26" s="285"/>
      <c r="EK26" s="285"/>
      <c r="EL26" s="285"/>
      <c r="EM26" s="285"/>
      <c r="EN26" s="285"/>
      <c r="EO26" s="285"/>
      <c r="EP26" s="285"/>
      <c r="EQ26" s="285"/>
      <c r="ER26" s="285"/>
      <c r="ES26" s="285"/>
      <c r="ET26" s="285"/>
      <c r="EU26" s="285"/>
      <c r="EV26" s="285"/>
      <c r="EW26" s="285"/>
      <c r="EX26" s="285"/>
      <c r="EY26" s="285"/>
      <c r="EZ26" s="285"/>
      <c r="FA26" s="285"/>
      <c r="FB26" s="285"/>
      <c r="FC26" s="285"/>
      <c r="FD26" s="285"/>
      <c r="FE26" s="285"/>
      <c r="FF26" s="285"/>
      <c r="FG26" s="285"/>
      <c r="FH26" s="285"/>
      <c r="FI26" s="285"/>
      <c r="FJ26" s="285"/>
      <c r="FK26" s="285"/>
      <c r="FL26" s="285"/>
      <c r="FM26" s="285"/>
      <c r="FN26" s="285"/>
      <c r="FO26" s="285"/>
      <c r="FP26" s="285"/>
      <c r="FQ26" s="285"/>
      <c r="FR26" s="285"/>
      <c r="FS26" s="285"/>
      <c r="FT26" s="285"/>
      <c r="FU26" s="285"/>
      <c r="FV26" s="285"/>
      <c r="FW26" s="285"/>
      <c r="FX26" s="285"/>
      <c r="FY26" s="285"/>
      <c r="FZ26" s="285"/>
      <c r="GA26" s="285"/>
      <c r="GB26" s="285"/>
      <c r="GC26" s="285"/>
      <c r="GD26" s="285"/>
      <c r="GE26" s="285"/>
      <c r="GF26" s="285"/>
      <c r="GG26" s="285"/>
      <c r="GH26" s="285"/>
      <c r="GI26" s="285"/>
      <c r="GJ26" s="285"/>
      <c r="GK26" s="285"/>
      <c r="GL26" s="285"/>
      <c r="GM26" s="285"/>
      <c r="GN26" s="285"/>
      <c r="GO26" s="285"/>
      <c r="GP26" s="285"/>
      <c r="GQ26" s="285"/>
      <c r="GR26" s="285"/>
      <c r="GS26" s="285"/>
      <c r="GT26" s="285"/>
      <c r="GU26" s="285"/>
      <c r="GV26" s="285"/>
      <c r="GW26" s="285"/>
      <c r="GX26" s="285"/>
      <c r="GY26" s="285"/>
      <c r="GZ26" s="285"/>
      <c r="HA26" s="285"/>
      <c r="HB26" s="285"/>
      <c r="HC26" s="285"/>
      <c r="HD26" s="285"/>
      <c r="HE26" s="285"/>
      <c r="HF26" s="285"/>
      <c r="HG26" s="285"/>
      <c r="HH26" s="285"/>
      <c r="HI26" s="285"/>
      <c r="HJ26" s="285"/>
      <c r="HK26" s="285"/>
      <c r="HL26" s="285"/>
      <c r="HM26" s="285"/>
      <c r="HN26" s="285"/>
      <c r="HO26" s="285"/>
      <c r="HP26" s="285"/>
      <c r="HQ26" s="285"/>
      <c r="HR26" s="285"/>
      <c r="HS26" s="285"/>
      <c r="HT26" s="285"/>
      <c r="HU26" s="285"/>
      <c r="HV26" s="285"/>
      <c r="HW26" s="285"/>
      <c r="HX26" s="285"/>
      <c r="HY26" s="285"/>
      <c r="HZ26" s="285"/>
      <c r="IA26" s="285"/>
      <c r="IB26" s="285"/>
      <c r="IC26" s="285"/>
      <c r="ID26" s="285"/>
      <c r="IE26" s="285"/>
      <c r="IF26" s="285"/>
      <c r="IG26" s="285"/>
      <c r="IH26" s="285"/>
      <c r="II26" s="285"/>
      <c r="IJ26" s="285"/>
      <c r="IK26" s="285"/>
      <c r="IL26" s="285"/>
      <c r="IM26" s="285"/>
      <c r="IN26" s="285"/>
      <c r="IO26" s="285"/>
      <c r="IP26" s="285"/>
      <c r="IQ26" s="285"/>
      <c r="IR26" s="285"/>
      <c r="IS26" s="285"/>
      <c r="IT26" s="285"/>
      <c r="IU26" s="285"/>
    </row>
    <row r="27" spans="1:255" x14ac:dyDescent="0.3">
      <c r="A27" s="218" t="s">
        <v>25</v>
      </c>
      <c r="B27" s="188">
        <f>SUM(B22:B26)</f>
        <v>522</v>
      </c>
      <c r="C27" s="290">
        <f>SUM(C22:C26)</f>
        <v>9.19</v>
      </c>
      <c r="D27" s="290">
        <f>SUM(D22:D26)</f>
        <v>12.649999999999999</v>
      </c>
      <c r="E27" s="290">
        <f>SUM(E22:E26)</f>
        <v>78.099999999999994</v>
      </c>
      <c r="F27" s="290">
        <f>SUM(F22:F26)</f>
        <v>465.7</v>
      </c>
      <c r="G27" s="290"/>
      <c r="H27" s="290"/>
    </row>
    <row r="28" spans="1:255" x14ac:dyDescent="0.3">
      <c r="A28" s="185" t="s">
        <v>92</v>
      </c>
      <c r="B28" s="186"/>
      <c r="C28" s="186"/>
      <c r="D28" s="186"/>
      <c r="E28" s="186"/>
      <c r="F28" s="186"/>
      <c r="G28" s="186"/>
      <c r="H28" s="187"/>
    </row>
    <row r="29" spans="1:255" ht="9" customHeight="1" x14ac:dyDescent="0.3">
      <c r="A29" s="281" t="s">
        <v>2</v>
      </c>
      <c r="B29" s="282" t="s">
        <v>6</v>
      </c>
      <c r="C29" s="283" t="s">
        <v>307</v>
      </c>
      <c r="D29" s="283" t="s">
        <v>308</v>
      </c>
      <c r="E29" s="283" t="s">
        <v>9</v>
      </c>
      <c r="F29" s="283" t="s">
        <v>10</v>
      </c>
      <c r="G29" s="284" t="s">
        <v>4</v>
      </c>
      <c r="H29" s="281" t="s">
        <v>5</v>
      </c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144"/>
      <c r="DN29" s="144"/>
      <c r="DO29" s="144"/>
      <c r="DP29" s="144"/>
      <c r="DQ29" s="144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4"/>
      <c r="EK29" s="144"/>
      <c r="EL29" s="144"/>
      <c r="EM29" s="144"/>
      <c r="EN29" s="144"/>
      <c r="EO29" s="144"/>
      <c r="EP29" s="144"/>
      <c r="EQ29" s="144"/>
      <c r="ER29" s="144"/>
      <c r="ES29" s="144"/>
      <c r="ET29" s="144"/>
      <c r="EU29" s="144"/>
      <c r="EV29" s="144"/>
      <c r="EW29" s="144"/>
      <c r="EX29" s="144"/>
      <c r="EY29" s="144"/>
      <c r="EZ29" s="144"/>
      <c r="FA29" s="144"/>
      <c r="FB29" s="144"/>
      <c r="FC29" s="144"/>
      <c r="FD29" s="144"/>
      <c r="FE29" s="144"/>
      <c r="FF29" s="144"/>
      <c r="FG29" s="144"/>
      <c r="FH29" s="144"/>
      <c r="FI29" s="144"/>
      <c r="FJ29" s="144"/>
      <c r="FK29" s="144"/>
      <c r="FL29" s="144"/>
      <c r="FM29" s="144"/>
      <c r="FN29" s="144"/>
      <c r="FO29" s="144"/>
      <c r="FP29" s="144"/>
      <c r="FQ29" s="144"/>
      <c r="FR29" s="144"/>
      <c r="FS29" s="144"/>
      <c r="FT29" s="144"/>
      <c r="FU29" s="144"/>
      <c r="FV29" s="144"/>
      <c r="FW29" s="144"/>
      <c r="FX29" s="144"/>
      <c r="FY29" s="144"/>
      <c r="FZ29" s="144"/>
      <c r="GA29" s="144"/>
      <c r="GB29" s="144"/>
      <c r="GC29" s="144"/>
      <c r="GD29" s="144"/>
      <c r="GE29" s="144"/>
      <c r="GF29" s="144"/>
      <c r="GG29" s="144"/>
      <c r="GH29" s="144"/>
      <c r="GI29" s="144"/>
      <c r="GJ29" s="144"/>
      <c r="GK29" s="144"/>
      <c r="GL29" s="144"/>
      <c r="GM29" s="144"/>
      <c r="GN29" s="144"/>
      <c r="GO29" s="144"/>
      <c r="GP29" s="144"/>
      <c r="GQ29" s="144"/>
      <c r="GR29" s="144"/>
      <c r="GS29" s="144"/>
      <c r="GT29" s="144"/>
      <c r="GU29" s="144"/>
      <c r="GV29" s="144"/>
      <c r="GW29" s="144"/>
      <c r="GX29" s="144"/>
      <c r="GY29" s="144"/>
      <c r="GZ29" s="144"/>
      <c r="HA29" s="144"/>
      <c r="HB29" s="144"/>
      <c r="HC29" s="144"/>
      <c r="HD29" s="144"/>
      <c r="HE29" s="144"/>
      <c r="HF29" s="144"/>
      <c r="HG29" s="144"/>
      <c r="HH29" s="144"/>
      <c r="HI29" s="144"/>
      <c r="HJ29" s="144"/>
      <c r="HK29" s="144"/>
      <c r="HL29" s="144"/>
      <c r="HM29" s="144"/>
      <c r="HN29" s="144"/>
      <c r="HO29" s="144"/>
      <c r="HP29" s="144"/>
      <c r="HQ29" s="144"/>
      <c r="HR29" s="144"/>
      <c r="HS29" s="144"/>
      <c r="HT29" s="144"/>
      <c r="HU29" s="144"/>
      <c r="HV29" s="144"/>
      <c r="HW29" s="144"/>
      <c r="HX29" s="144"/>
      <c r="HY29" s="144"/>
      <c r="HZ29" s="144"/>
      <c r="IA29" s="144"/>
      <c r="IB29" s="144"/>
      <c r="IC29" s="144"/>
      <c r="ID29" s="144"/>
      <c r="IE29" s="144"/>
      <c r="IF29" s="144"/>
      <c r="IG29" s="144"/>
      <c r="IH29" s="144"/>
      <c r="II29" s="144"/>
      <c r="IJ29" s="144"/>
      <c r="IK29" s="144"/>
      <c r="IL29" s="144"/>
      <c r="IM29" s="144"/>
      <c r="IN29" s="144"/>
      <c r="IO29" s="144"/>
      <c r="IP29" s="144"/>
      <c r="IQ29" s="144"/>
      <c r="IR29" s="144"/>
      <c r="IS29" s="144"/>
      <c r="IT29" s="144"/>
      <c r="IU29" s="144"/>
    </row>
    <row r="30" spans="1:255" x14ac:dyDescent="0.3">
      <c r="A30" s="193" t="s">
        <v>239</v>
      </c>
      <c r="B30" s="194"/>
      <c r="C30" s="195"/>
      <c r="D30" s="195"/>
      <c r="E30" s="195"/>
      <c r="F30" s="195"/>
      <c r="G30" s="194"/>
      <c r="H30" s="196"/>
    </row>
    <row r="31" spans="1:255" s="269" customFormat="1" x14ac:dyDescent="0.25">
      <c r="A31" s="236" t="s">
        <v>265</v>
      </c>
      <c r="B31" s="223">
        <v>100</v>
      </c>
      <c r="C31" s="237">
        <v>0.94</v>
      </c>
      <c r="D31" s="237">
        <v>10.14</v>
      </c>
      <c r="E31" s="237">
        <v>2.38</v>
      </c>
      <c r="F31" s="237">
        <v>104.9</v>
      </c>
      <c r="G31" s="200" t="s">
        <v>266</v>
      </c>
      <c r="H31" s="225" t="s">
        <v>267</v>
      </c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  <c r="EG31" s="192"/>
      <c r="EH31" s="192"/>
      <c r="EI31" s="192"/>
      <c r="EJ31" s="192"/>
      <c r="EK31" s="192"/>
      <c r="EL31" s="192"/>
      <c r="EM31" s="192"/>
      <c r="EN31" s="192"/>
      <c r="EO31" s="192"/>
      <c r="EP31" s="192"/>
      <c r="EQ31" s="192"/>
      <c r="ER31" s="192"/>
      <c r="ES31" s="192"/>
      <c r="ET31" s="192"/>
      <c r="EU31" s="192"/>
      <c r="EV31" s="192"/>
      <c r="EW31" s="192"/>
      <c r="EX31" s="192"/>
      <c r="EY31" s="192"/>
      <c r="EZ31" s="192"/>
      <c r="FA31" s="192"/>
      <c r="FB31" s="192"/>
      <c r="FC31" s="192"/>
      <c r="FD31" s="192"/>
      <c r="FE31" s="192"/>
      <c r="FF31" s="192"/>
      <c r="FG31" s="192"/>
      <c r="FH31" s="192"/>
      <c r="FI31" s="192"/>
      <c r="FJ31" s="192"/>
      <c r="FK31" s="192"/>
      <c r="FL31" s="192"/>
      <c r="FM31" s="192"/>
      <c r="FN31" s="192"/>
      <c r="FO31" s="192"/>
      <c r="FP31" s="192"/>
      <c r="FQ31" s="192"/>
      <c r="FR31" s="192"/>
      <c r="FS31" s="192"/>
      <c r="FT31" s="192"/>
      <c r="FU31" s="192"/>
      <c r="FV31" s="192"/>
      <c r="FW31" s="192"/>
      <c r="FX31" s="192"/>
      <c r="FY31" s="192"/>
      <c r="FZ31" s="192"/>
      <c r="GA31" s="192"/>
      <c r="GB31" s="192"/>
      <c r="GC31" s="192"/>
      <c r="GD31" s="192"/>
      <c r="GE31" s="192"/>
      <c r="GF31" s="192"/>
      <c r="GG31" s="192"/>
      <c r="GH31" s="192"/>
      <c r="GI31" s="192"/>
      <c r="GJ31" s="192"/>
      <c r="GK31" s="192"/>
      <c r="GL31" s="192"/>
      <c r="GM31" s="192"/>
      <c r="GN31" s="192"/>
      <c r="GO31" s="192"/>
      <c r="GP31" s="192"/>
      <c r="GQ31" s="192"/>
      <c r="GR31" s="192"/>
      <c r="GS31" s="192"/>
      <c r="GT31" s="192"/>
      <c r="GU31" s="192"/>
      <c r="GV31" s="192"/>
      <c r="GW31" s="192"/>
      <c r="GX31" s="192"/>
      <c r="GY31" s="192"/>
      <c r="GZ31" s="192"/>
      <c r="HA31" s="192"/>
      <c r="HB31" s="192"/>
      <c r="HC31" s="192"/>
      <c r="HD31" s="192"/>
      <c r="HE31" s="192"/>
      <c r="HF31" s="192"/>
      <c r="HG31" s="192"/>
      <c r="HH31" s="192"/>
      <c r="HI31" s="192"/>
      <c r="HJ31" s="192"/>
      <c r="HK31" s="192"/>
      <c r="HL31" s="192"/>
      <c r="HM31" s="192"/>
      <c r="HN31" s="192"/>
      <c r="HO31" s="192"/>
      <c r="HP31" s="192"/>
      <c r="HQ31" s="192"/>
      <c r="HR31" s="192"/>
      <c r="HS31" s="192"/>
      <c r="HT31" s="192"/>
      <c r="HU31" s="192"/>
      <c r="HV31" s="192"/>
      <c r="HW31" s="192"/>
      <c r="HX31" s="192"/>
      <c r="HY31" s="192"/>
      <c r="HZ31" s="192"/>
      <c r="IA31" s="192"/>
      <c r="IB31" s="192"/>
      <c r="IC31" s="192"/>
      <c r="ID31" s="192"/>
      <c r="IE31" s="192"/>
      <c r="IF31" s="192"/>
      <c r="IG31" s="192"/>
      <c r="IH31" s="192"/>
      <c r="II31" s="192"/>
      <c r="IJ31" s="192"/>
      <c r="IK31" s="192"/>
      <c r="IL31" s="192"/>
      <c r="IM31" s="192"/>
      <c r="IN31" s="192"/>
      <c r="IO31" s="192"/>
      <c r="IP31" s="192"/>
      <c r="IQ31" s="192"/>
      <c r="IR31" s="192"/>
      <c r="IS31" s="192"/>
      <c r="IT31" s="192"/>
      <c r="IU31" s="192"/>
    </row>
    <row r="32" spans="1:255" x14ac:dyDescent="0.3">
      <c r="A32" s="197" t="s">
        <v>104</v>
      </c>
      <c r="B32" s="288">
        <v>180</v>
      </c>
      <c r="C32" s="288">
        <v>10.32</v>
      </c>
      <c r="D32" s="288">
        <v>7.31</v>
      </c>
      <c r="E32" s="288">
        <v>46.37</v>
      </c>
      <c r="F32" s="288">
        <v>292.5</v>
      </c>
      <c r="G32" s="288" t="s">
        <v>309</v>
      </c>
      <c r="H32" s="293" t="s">
        <v>106</v>
      </c>
    </row>
    <row r="33" spans="1:255" x14ac:dyDescent="0.25">
      <c r="A33" s="253" t="s">
        <v>268</v>
      </c>
      <c r="B33" s="294">
        <v>50</v>
      </c>
      <c r="C33" s="231">
        <v>3.5</v>
      </c>
      <c r="D33" s="231">
        <v>4.01</v>
      </c>
      <c r="E33" s="231">
        <v>24.35</v>
      </c>
      <c r="F33" s="231">
        <v>147.5</v>
      </c>
      <c r="G33" s="295" t="s">
        <v>269</v>
      </c>
      <c r="H33" s="225" t="s">
        <v>270</v>
      </c>
    </row>
    <row r="34" spans="1:255" x14ac:dyDescent="0.3">
      <c r="A34" s="287" t="s">
        <v>57</v>
      </c>
      <c r="B34" s="258">
        <v>222</v>
      </c>
      <c r="C34" s="258">
        <v>0.13</v>
      </c>
      <c r="D34" s="258">
        <v>0.02</v>
      </c>
      <c r="E34" s="258">
        <v>15.2</v>
      </c>
      <c r="F34" s="258">
        <v>62</v>
      </c>
      <c r="G34" s="258" t="s">
        <v>58</v>
      </c>
      <c r="H34" s="197" t="s">
        <v>59</v>
      </c>
    </row>
    <row r="35" spans="1:255" x14ac:dyDescent="0.3">
      <c r="A35" s="215" t="s">
        <v>48</v>
      </c>
      <c r="B35" s="216">
        <v>20</v>
      </c>
      <c r="C35" s="231">
        <v>1.6</v>
      </c>
      <c r="D35" s="231">
        <v>0.2</v>
      </c>
      <c r="E35" s="231">
        <v>10.199999999999999</v>
      </c>
      <c r="F35" s="231">
        <v>50</v>
      </c>
      <c r="G35" s="210" t="s">
        <v>46</v>
      </c>
      <c r="H35" s="217" t="s">
        <v>49</v>
      </c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5"/>
      <c r="AL35" s="285"/>
      <c r="AM35" s="285"/>
      <c r="AN35" s="285"/>
      <c r="AO35" s="285"/>
      <c r="AP35" s="285"/>
      <c r="AQ35" s="285"/>
      <c r="AR35" s="285"/>
      <c r="AS35" s="285"/>
      <c r="AT35" s="285"/>
      <c r="AU35" s="285"/>
      <c r="AV35" s="285"/>
      <c r="AW35" s="285"/>
      <c r="AX35" s="285"/>
      <c r="AY35" s="285"/>
      <c r="AZ35" s="285"/>
      <c r="BA35" s="285"/>
      <c r="BB35" s="285"/>
      <c r="BC35" s="285"/>
      <c r="BD35" s="285"/>
      <c r="BE35" s="285"/>
      <c r="BF35" s="285"/>
      <c r="BG35" s="285"/>
      <c r="BH35" s="285"/>
      <c r="BI35" s="285"/>
      <c r="BJ35" s="285"/>
      <c r="BK35" s="285"/>
      <c r="BL35" s="285"/>
      <c r="BM35" s="285"/>
      <c r="BN35" s="285"/>
      <c r="BO35" s="285"/>
      <c r="BP35" s="285"/>
      <c r="BQ35" s="285"/>
      <c r="BR35" s="285"/>
      <c r="BS35" s="285"/>
      <c r="BT35" s="285"/>
      <c r="BU35" s="285"/>
      <c r="BV35" s="285"/>
      <c r="BW35" s="285"/>
      <c r="BX35" s="285"/>
      <c r="BY35" s="285"/>
      <c r="BZ35" s="285"/>
      <c r="CA35" s="285"/>
      <c r="CB35" s="285"/>
      <c r="CC35" s="285"/>
      <c r="CD35" s="285"/>
      <c r="CE35" s="285"/>
      <c r="CF35" s="285"/>
      <c r="CG35" s="285"/>
      <c r="CH35" s="285"/>
      <c r="CI35" s="285"/>
      <c r="CJ35" s="285"/>
      <c r="CK35" s="285"/>
      <c r="CL35" s="285"/>
      <c r="CM35" s="285"/>
      <c r="CN35" s="285"/>
      <c r="CO35" s="285"/>
      <c r="CP35" s="285"/>
      <c r="CQ35" s="285"/>
      <c r="CR35" s="285"/>
      <c r="CS35" s="285"/>
      <c r="CT35" s="285"/>
      <c r="CU35" s="285"/>
      <c r="CV35" s="285"/>
      <c r="CW35" s="285"/>
      <c r="CX35" s="285"/>
      <c r="CY35" s="285"/>
      <c r="CZ35" s="285"/>
      <c r="DA35" s="285"/>
      <c r="DB35" s="285"/>
      <c r="DC35" s="285"/>
      <c r="DD35" s="285"/>
      <c r="DE35" s="285"/>
      <c r="DF35" s="285"/>
      <c r="DG35" s="285"/>
      <c r="DH35" s="285"/>
      <c r="DI35" s="285"/>
      <c r="DJ35" s="285"/>
      <c r="DK35" s="285"/>
      <c r="DL35" s="285"/>
      <c r="DM35" s="285"/>
      <c r="DN35" s="285"/>
      <c r="DO35" s="285"/>
      <c r="DP35" s="285"/>
      <c r="DQ35" s="285"/>
      <c r="DR35" s="285"/>
      <c r="DS35" s="285"/>
      <c r="DT35" s="285"/>
      <c r="DU35" s="285"/>
      <c r="DV35" s="285"/>
      <c r="DW35" s="285"/>
      <c r="DX35" s="285"/>
      <c r="DY35" s="285"/>
      <c r="DZ35" s="285"/>
      <c r="EA35" s="285"/>
      <c r="EB35" s="285"/>
      <c r="EC35" s="285"/>
      <c r="ED35" s="285"/>
      <c r="EE35" s="285"/>
      <c r="EF35" s="285"/>
      <c r="EG35" s="285"/>
      <c r="EH35" s="285"/>
      <c r="EI35" s="285"/>
      <c r="EJ35" s="285"/>
      <c r="EK35" s="285"/>
      <c r="EL35" s="285"/>
      <c r="EM35" s="285"/>
      <c r="EN35" s="285"/>
      <c r="EO35" s="285"/>
      <c r="EP35" s="285"/>
      <c r="EQ35" s="285"/>
      <c r="ER35" s="285"/>
      <c r="ES35" s="285"/>
      <c r="ET35" s="285"/>
      <c r="EU35" s="285"/>
      <c r="EV35" s="285"/>
      <c r="EW35" s="285"/>
      <c r="EX35" s="285"/>
      <c r="EY35" s="285"/>
      <c r="EZ35" s="285"/>
      <c r="FA35" s="285"/>
      <c r="FB35" s="285"/>
      <c r="FC35" s="285"/>
      <c r="FD35" s="285"/>
      <c r="FE35" s="285"/>
      <c r="FF35" s="285"/>
      <c r="FG35" s="285"/>
      <c r="FH35" s="285"/>
      <c r="FI35" s="285"/>
      <c r="FJ35" s="285"/>
      <c r="FK35" s="285"/>
      <c r="FL35" s="285"/>
      <c r="FM35" s="285"/>
      <c r="FN35" s="285"/>
      <c r="FO35" s="285"/>
      <c r="FP35" s="285"/>
      <c r="FQ35" s="285"/>
      <c r="FR35" s="285"/>
      <c r="FS35" s="285"/>
      <c r="FT35" s="285"/>
      <c r="FU35" s="285"/>
      <c r="FV35" s="285"/>
      <c r="FW35" s="285"/>
      <c r="FX35" s="285"/>
      <c r="FY35" s="285"/>
      <c r="FZ35" s="285"/>
      <c r="GA35" s="285"/>
      <c r="GB35" s="285"/>
      <c r="GC35" s="285"/>
      <c r="GD35" s="285"/>
      <c r="GE35" s="285"/>
      <c r="GF35" s="285"/>
      <c r="GG35" s="285"/>
      <c r="GH35" s="285"/>
      <c r="GI35" s="285"/>
      <c r="GJ35" s="285"/>
      <c r="GK35" s="285"/>
      <c r="GL35" s="285"/>
      <c r="GM35" s="285"/>
      <c r="GN35" s="285"/>
      <c r="GO35" s="285"/>
      <c r="GP35" s="285"/>
      <c r="GQ35" s="285"/>
      <c r="GR35" s="285"/>
      <c r="GS35" s="285"/>
      <c r="GT35" s="285"/>
      <c r="GU35" s="285"/>
      <c r="GV35" s="285"/>
      <c r="GW35" s="285"/>
      <c r="GX35" s="285"/>
      <c r="GY35" s="285"/>
      <c r="GZ35" s="285"/>
      <c r="HA35" s="285"/>
      <c r="HB35" s="285"/>
      <c r="HC35" s="285"/>
      <c r="HD35" s="285"/>
      <c r="HE35" s="285"/>
      <c r="HF35" s="285"/>
      <c r="HG35" s="285"/>
      <c r="HH35" s="285"/>
      <c r="HI35" s="285"/>
      <c r="HJ35" s="285"/>
      <c r="HK35" s="285"/>
      <c r="HL35" s="285"/>
      <c r="HM35" s="285"/>
      <c r="HN35" s="285"/>
      <c r="HO35" s="285"/>
      <c r="HP35" s="285"/>
      <c r="HQ35" s="285"/>
      <c r="HR35" s="285"/>
      <c r="HS35" s="285"/>
      <c r="HT35" s="285"/>
      <c r="HU35" s="285"/>
      <c r="HV35" s="285"/>
      <c r="HW35" s="285"/>
      <c r="HX35" s="285"/>
      <c r="HY35" s="285"/>
      <c r="HZ35" s="285"/>
      <c r="IA35" s="285"/>
      <c r="IB35" s="285"/>
      <c r="IC35" s="285"/>
      <c r="ID35" s="285"/>
      <c r="IE35" s="285"/>
      <c r="IF35" s="285"/>
      <c r="IG35" s="285"/>
      <c r="IH35" s="285"/>
      <c r="II35" s="285"/>
      <c r="IJ35" s="285"/>
      <c r="IK35" s="285"/>
      <c r="IL35" s="285"/>
      <c r="IM35" s="285"/>
      <c r="IN35" s="285"/>
      <c r="IO35" s="285"/>
      <c r="IP35" s="285"/>
      <c r="IQ35" s="285"/>
      <c r="IR35" s="285"/>
      <c r="IS35" s="285"/>
      <c r="IT35" s="285"/>
      <c r="IU35" s="285"/>
    </row>
    <row r="36" spans="1:255" x14ac:dyDescent="0.3">
      <c r="A36" s="218" t="s">
        <v>25</v>
      </c>
      <c r="B36" s="188">
        <f>SUM(B31:B35)</f>
        <v>572</v>
      </c>
      <c r="C36" s="290">
        <f>SUM(C31:C35)</f>
        <v>16.490000000000002</v>
      </c>
      <c r="D36" s="290">
        <f>SUM(D31:D35)</f>
        <v>21.68</v>
      </c>
      <c r="E36" s="290">
        <f>SUM(E31:E35)</f>
        <v>98.5</v>
      </c>
      <c r="F36" s="290">
        <f>SUM(F31:F35)</f>
        <v>656.9</v>
      </c>
      <c r="G36" s="290"/>
      <c r="H36" s="290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6"/>
      <c r="BG36" s="246"/>
      <c r="BH36" s="246"/>
      <c r="BI36" s="246"/>
      <c r="BJ36" s="246"/>
      <c r="BK36" s="246"/>
      <c r="BL36" s="246"/>
      <c r="BM36" s="246"/>
      <c r="BN36" s="246"/>
      <c r="BO36" s="246"/>
      <c r="BP36" s="246"/>
      <c r="BQ36" s="246"/>
      <c r="BR36" s="246"/>
      <c r="BS36" s="246"/>
      <c r="BT36" s="246"/>
      <c r="BU36" s="246"/>
      <c r="BV36" s="246"/>
      <c r="BW36" s="246"/>
      <c r="BX36" s="246"/>
      <c r="BY36" s="246"/>
      <c r="BZ36" s="246"/>
      <c r="CA36" s="246"/>
      <c r="CB36" s="246"/>
      <c r="CC36" s="246"/>
      <c r="CD36" s="246"/>
      <c r="CE36" s="246"/>
      <c r="CF36" s="246"/>
      <c r="CG36" s="246"/>
      <c r="CH36" s="246"/>
      <c r="CI36" s="246"/>
      <c r="CJ36" s="246"/>
      <c r="CK36" s="246"/>
      <c r="CL36" s="246"/>
      <c r="CM36" s="246"/>
      <c r="CN36" s="246"/>
      <c r="CO36" s="246"/>
      <c r="CP36" s="246"/>
      <c r="CQ36" s="246"/>
      <c r="CR36" s="246"/>
      <c r="CS36" s="246"/>
      <c r="CT36" s="246"/>
      <c r="CU36" s="246"/>
      <c r="CV36" s="246"/>
      <c r="CW36" s="246"/>
      <c r="CX36" s="246"/>
      <c r="CY36" s="246"/>
      <c r="CZ36" s="246"/>
      <c r="DA36" s="246"/>
      <c r="DB36" s="246"/>
      <c r="DC36" s="246"/>
      <c r="DD36" s="246"/>
      <c r="DE36" s="246"/>
      <c r="DF36" s="246"/>
      <c r="DG36" s="246"/>
      <c r="DH36" s="246"/>
      <c r="DI36" s="246"/>
      <c r="DJ36" s="246"/>
      <c r="DK36" s="246"/>
      <c r="DL36" s="246"/>
      <c r="DM36" s="246"/>
      <c r="DN36" s="246"/>
      <c r="DO36" s="246"/>
      <c r="DP36" s="246"/>
      <c r="DQ36" s="246"/>
      <c r="DR36" s="246"/>
      <c r="DS36" s="246"/>
      <c r="DT36" s="246"/>
      <c r="DU36" s="246"/>
      <c r="DV36" s="246"/>
      <c r="DW36" s="246"/>
      <c r="DX36" s="246"/>
      <c r="DY36" s="246"/>
      <c r="DZ36" s="246"/>
      <c r="EA36" s="246"/>
      <c r="EB36" s="246"/>
      <c r="EC36" s="246"/>
      <c r="ED36" s="246"/>
      <c r="EE36" s="246"/>
      <c r="EF36" s="246"/>
      <c r="EG36" s="246"/>
      <c r="EH36" s="246"/>
      <c r="EI36" s="246"/>
      <c r="EJ36" s="246"/>
      <c r="EK36" s="246"/>
      <c r="EL36" s="246"/>
      <c r="EM36" s="246"/>
      <c r="EN36" s="246"/>
      <c r="EO36" s="246"/>
      <c r="EP36" s="246"/>
      <c r="EQ36" s="246"/>
      <c r="ER36" s="246"/>
      <c r="ES36" s="246"/>
      <c r="ET36" s="246"/>
      <c r="EU36" s="246"/>
      <c r="EV36" s="246"/>
      <c r="EW36" s="246"/>
      <c r="EX36" s="246"/>
      <c r="EY36" s="246"/>
      <c r="EZ36" s="246"/>
      <c r="FA36" s="246"/>
      <c r="FB36" s="246"/>
      <c r="FC36" s="246"/>
      <c r="FD36" s="246"/>
      <c r="FE36" s="246"/>
      <c r="FF36" s="246"/>
      <c r="FG36" s="246"/>
      <c r="FH36" s="246"/>
      <c r="FI36" s="246"/>
      <c r="FJ36" s="246"/>
      <c r="FK36" s="246"/>
      <c r="FL36" s="246"/>
      <c r="FM36" s="246"/>
      <c r="FN36" s="246"/>
      <c r="FO36" s="246"/>
      <c r="FP36" s="246"/>
      <c r="FQ36" s="246"/>
      <c r="FR36" s="246"/>
      <c r="FS36" s="246"/>
      <c r="FT36" s="246"/>
      <c r="FU36" s="246"/>
      <c r="FV36" s="246"/>
      <c r="FW36" s="246"/>
      <c r="FX36" s="246"/>
      <c r="FY36" s="246"/>
      <c r="FZ36" s="246"/>
      <c r="GA36" s="246"/>
      <c r="GB36" s="246"/>
      <c r="GC36" s="246"/>
      <c r="GD36" s="246"/>
      <c r="GE36" s="246"/>
      <c r="GF36" s="246"/>
      <c r="GG36" s="246"/>
      <c r="GH36" s="246"/>
      <c r="GI36" s="246"/>
      <c r="GJ36" s="246"/>
      <c r="GK36" s="246"/>
      <c r="GL36" s="246"/>
      <c r="GM36" s="246"/>
      <c r="GN36" s="246"/>
      <c r="GO36" s="246"/>
      <c r="GP36" s="246"/>
      <c r="GQ36" s="246"/>
      <c r="GR36" s="246"/>
      <c r="GS36" s="246"/>
      <c r="GT36" s="246"/>
      <c r="GU36" s="246"/>
      <c r="GV36" s="246"/>
      <c r="GW36" s="246"/>
      <c r="GX36" s="246"/>
      <c r="GY36" s="246"/>
      <c r="GZ36" s="246"/>
      <c r="HA36" s="246"/>
      <c r="HB36" s="246"/>
      <c r="HC36" s="246"/>
      <c r="HD36" s="246"/>
      <c r="HE36" s="246"/>
      <c r="HF36" s="246"/>
      <c r="HG36" s="246"/>
      <c r="HH36" s="246"/>
      <c r="HI36" s="246"/>
      <c r="HJ36" s="246"/>
      <c r="HK36" s="246"/>
      <c r="HL36" s="246"/>
      <c r="HM36" s="246"/>
      <c r="HN36" s="246"/>
      <c r="HO36" s="246"/>
      <c r="HP36" s="246"/>
      <c r="HQ36" s="246"/>
      <c r="HR36" s="246"/>
      <c r="HS36" s="246"/>
      <c r="HT36" s="246"/>
      <c r="HU36" s="246"/>
      <c r="HV36" s="246"/>
      <c r="HW36" s="246"/>
      <c r="HX36" s="246"/>
      <c r="HY36" s="246"/>
      <c r="HZ36" s="246"/>
      <c r="IA36" s="246"/>
      <c r="IB36" s="246"/>
      <c r="IC36" s="246"/>
      <c r="ID36" s="246"/>
      <c r="IE36" s="246"/>
      <c r="IF36" s="246"/>
      <c r="IG36" s="246"/>
      <c r="IH36" s="246"/>
      <c r="II36" s="246"/>
      <c r="IJ36" s="246"/>
      <c r="IK36" s="246"/>
      <c r="IL36" s="246"/>
      <c r="IM36" s="246"/>
      <c r="IN36" s="246"/>
      <c r="IO36" s="246"/>
      <c r="IP36" s="246"/>
      <c r="IQ36" s="246"/>
      <c r="IR36" s="246"/>
      <c r="IS36" s="246"/>
      <c r="IT36" s="246"/>
      <c r="IU36" s="246"/>
    </row>
    <row r="37" spans="1:255" x14ac:dyDescent="0.3">
      <c r="A37" s="185" t="s">
        <v>111</v>
      </c>
      <c r="B37" s="186"/>
      <c r="C37" s="186"/>
      <c r="D37" s="186"/>
      <c r="E37" s="186"/>
      <c r="F37" s="186"/>
      <c r="G37" s="186"/>
      <c r="H37" s="187"/>
    </row>
    <row r="38" spans="1:255" ht="10.5" customHeight="1" x14ac:dyDescent="0.3">
      <c r="A38" s="281" t="s">
        <v>2</v>
      </c>
      <c r="B38" s="282" t="s">
        <v>6</v>
      </c>
      <c r="C38" s="283" t="s">
        <v>307</v>
      </c>
      <c r="D38" s="283" t="s">
        <v>308</v>
      </c>
      <c r="E38" s="283" t="s">
        <v>9</v>
      </c>
      <c r="F38" s="283" t="s">
        <v>10</v>
      </c>
      <c r="G38" s="284" t="s">
        <v>4</v>
      </c>
      <c r="H38" s="281" t="s">
        <v>5</v>
      </c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  <c r="CY38" s="144"/>
      <c r="CZ38" s="144"/>
      <c r="DA38" s="144"/>
      <c r="DB38" s="144"/>
      <c r="DC38" s="144"/>
      <c r="DD38" s="144"/>
      <c r="DE38" s="144"/>
      <c r="DF38" s="144"/>
      <c r="DG38" s="144"/>
      <c r="DH38" s="144"/>
      <c r="DI38" s="144"/>
      <c r="DJ38" s="144"/>
      <c r="DK38" s="144"/>
      <c r="DL38" s="144"/>
      <c r="DM38" s="144"/>
      <c r="DN38" s="144"/>
      <c r="DO38" s="144"/>
      <c r="DP38" s="144"/>
      <c r="DQ38" s="144"/>
      <c r="DR38" s="144"/>
      <c r="DS38" s="144"/>
      <c r="DT38" s="144"/>
      <c r="DU38" s="144"/>
      <c r="DV38" s="144"/>
      <c r="DW38" s="144"/>
      <c r="DX38" s="144"/>
      <c r="DY38" s="144"/>
      <c r="DZ38" s="144"/>
      <c r="EA38" s="144"/>
      <c r="EB38" s="144"/>
      <c r="EC38" s="144"/>
      <c r="ED38" s="144"/>
      <c r="EE38" s="144"/>
      <c r="EF38" s="144"/>
      <c r="EG38" s="144"/>
      <c r="EH38" s="144"/>
      <c r="EI38" s="144"/>
      <c r="EJ38" s="144"/>
      <c r="EK38" s="144"/>
      <c r="EL38" s="144"/>
      <c r="EM38" s="144"/>
      <c r="EN38" s="144"/>
      <c r="EO38" s="144"/>
      <c r="EP38" s="144"/>
      <c r="EQ38" s="144"/>
      <c r="ER38" s="144"/>
      <c r="ES38" s="144"/>
      <c r="ET38" s="144"/>
      <c r="EU38" s="144"/>
      <c r="EV38" s="144"/>
      <c r="EW38" s="144"/>
      <c r="EX38" s="144"/>
      <c r="EY38" s="144"/>
      <c r="EZ38" s="144"/>
      <c r="FA38" s="144"/>
      <c r="FB38" s="144"/>
      <c r="FC38" s="144"/>
      <c r="FD38" s="144"/>
      <c r="FE38" s="144"/>
      <c r="FF38" s="144"/>
      <c r="FG38" s="144"/>
      <c r="FH38" s="144"/>
      <c r="FI38" s="144"/>
      <c r="FJ38" s="144"/>
      <c r="FK38" s="144"/>
      <c r="FL38" s="144"/>
      <c r="FM38" s="144"/>
      <c r="FN38" s="144"/>
      <c r="FO38" s="144"/>
      <c r="FP38" s="144"/>
      <c r="FQ38" s="144"/>
      <c r="FR38" s="144"/>
      <c r="FS38" s="144"/>
      <c r="FT38" s="144"/>
      <c r="FU38" s="144"/>
      <c r="FV38" s="144"/>
      <c r="FW38" s="144"/>
      <c r="FX38" s="144"/>
      <c r="FY38" s="144"/>
      <c r="FZ38" s="144"/>
      <c r="GA38" s="144"/>
      <c r="GB38" s="144"/>
      <c r="GC38" s="144"/>
      <c r="GD38" s="144"/>
      <c r="GE38" s="144"/>
      <c r="GF38" s="144"/>
      <c r="GG38" s="144"/>
      <c r="GH38" s="144"/>
      <c r="GI38" s="144"/>
      <c r="GJ38" s="144"/>
      <c r="GK38" s="144"/>
      <c r="GL38" s="144"/>
      <c r="GM38" s="144"/>
      <c r="GN38" s="144"/>
      <c r="GO38" s="144"/>
      <c r="GP38" s="144"/>
      <c r="GQ38" s="144"/>
      <c r="GR38" s="144"/>
      <c r="GS38" s="144"/>
      <c r="GT38" s="144"/>
      <c r="GU38" s="144"/>
      <c r="GV38" s="144"/>
      <c r="GW38" s="144"/>
      <c r="GX38" s="144"/>
      <c r="GY38" s="144"/>
      <c r="GZ38" s="144"/>
      <c r="HA38" s="144"/>
      <c r="HB38" s="144"/>
      <c r="HC38" s="144"/>
      <c r="HD38" s="144"/>
      <c r="HE38" s="144"/>
      <c r="HF38" s="144"/>
      <c r="HG38" s="144"/>
      <c r="HH38" s="144"/>
      <c r="HI38" s="144"/>
      <c r="HJ38" s="144"/>
      <c r="HK38" s="144"/>
      <c r="HL38" s="144"/>
      <c r="HM38" s="144"/>
      <c r="HN38" s="144"/>
      <c r="HO38" s="144"/>
      <c r="HP38" s="144"/>
      <c r="HQ38" s="144"/>
      <c r="HR38" s="144"/>
      <c r="HS38" s="144"/>
      <c r="HT38" s="144"/>
      <c r="HU38" s="144"/>
      <c r="HV38" s="144"/>
      <c r="HW38" s="144"/>
      <c r="HX38" s="144"/>
      <c r="HY38" s="144"/>
      <c r="HZ38" s="144"/>
      <c r="IA38" s="144"/>
      <c r="IB38" s="144"/>
      <c r="IC38" s="144"/>
      <c r="ID38" s="144"/>
      <c r="IE38" s="144"/>
      <c r="IF38" s="144"/>
      <c r="IG38" s="144"/>
      <c r="IH38" s="144"/>
      <c r="II38" s="144"/>
      <c r="IJ38" s="144"/>
      <c r="IK38" s="144"/>
      <c r="IL38" s="144"/>
      <c r="IM38" s="144"/>
      <c r="IN38" s="144"/>
      <c r="IO38" s="144"/>
      <c r="IP38" s="144"/>
      <c r="IQ38" s="144"/>
      <c r="IR38" s="144"/>
      <c r="IS38" s="144"/>
      <c r="IT38" s="144"/>
      <c r="IU38" s="144"/>
    </row>
    <row r="39" spans="1:255" x14ac:dyDescent="0.3">
      <c r="A39" s="193" t="s">
        <v>239</v>
      </c>
      <c r="B39" s="194"/>
      <c r="C39" s="195"/>
      <c r="D39" s="195"/>
      <c r="E39" s="195"/>
      <c r="F39" s="195"/>
      <c r="G39" s="194"/>
      <c r="H39" s="196"/>
    </row>
    <row r="40" spans="1:255" x14ac:dyDescent="0.25">
      <c r="A40" s="197" t="s">
        <v>271</v>
      </c>
      <c r="B40" s="198">
        <v>50</v>
      </c>
      <c r="C40" s="199">
        <v>0.35</v>
      </c>
      <c r="D40" s="199">
        <v>0.05</v>
      </c>
      <c r="E40" s="199">
        <v>0.95</v>
      </c>
      <c r="F40" s="199">
        <v>6</v>
      </c>
      <c r="G40" s="200" t="s">
        <v>272</v>
      </c>
      <c r="H40" s="229" t="s">
        <v>264</v>
      </c>
    </row>
    <row r="41" spans="1:255" ht="24" x14ac:dyDescent="0.3">
      <c r="A41" s="208" t="s">
        <v>86</v>
      </c>
      <c r="B41" s="198">
        <v>180</v>
      </c>
      <c r="C41" s="296">
        <v>4.38</v>
      </c>
      <c r="D41" s="296">
        <v>6.44</v>
      </c>
      <c r="E41" s="296">
        <v>44.02</v>
      </c>
      <c r="F41" s="296">
        <v>251.64</v>
      </c>
      <c r="G41" s="288" t="s">
        <v>87</v>
      </c>
      <c r="H41" s="257" t="s">
        <v>88</v>
      </c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  <c r="BQ41" s="255"/>
      <c r="BR41" s="255"/>
      <c r="BS41" s="255"/>
      <c r="BT41" s="255"/>
      <c r="BU41" s="255"/>
      <c r="BV41" s="255"/>
      <c r="BW41" s="255"/>
      <c r="BX41" s="255"/>
      <c r="BY41" s="255"/>
      <c r="BZ41" s="255"/>
      <c r="CA41" s="255"/>
      <c r="CB41" s="255"/>
      <c r="CC41" s="255"/>
      <c r="CD41" s="255"/>
      <c r="CE41" s="255"/>
      <c r="CF41" s="255"/>
      <c r="CG41" s="255"/>
      <c r="CH41" s="255"/>
      <c r="CI41" s="255"/>
      <c r="CJ41" s="255"/>
      <c r="CK41" s="255"/>
      <c r="CL41" s="255"/>
      <c r="CM41" s="255"/>
      <c r="CN41" s="255"/>
      <c r="CO41" s="255"/>
      <c r="CP41" s="255"/>
      <c r="CQ41" s="255"/>
      <c r="CR41" s="255"/>
      <c r="CS41" s="255"/>
      <c r="CT41" s="255"/>
      <c r="CU41" s="255"/>
      <c r="CV41" s="255"/>
      <c r="CW41" s="255"/>
      <c r="CX41" s="255"/>
      <c r="CY41" s="255"/>
      <c r="CZ41" s="255"/>
      <c r="DA41" s="255"/>
      <c r="DB41" s="255"/>
      <c r="DC41" s="255"/>
      <c r="DD41" s="255"/>
      <c r="DE41" s="255"/>
      <c r="DF41" s="255"/>
      <c r="DG41" s="255"/>
      <c r="DH41" s="255"/>
      <c r="DI41" s="255"/>
      <c r="DJ41" s="255"/>
      <c r="DK41" s="255"/>
      <c r="DL41" s="255"/>
      <c r="DM41" s="255"/>
      <c r="DN41" s="255"/>
      <c r="DO41" s="255"/>
      <c r="DP41" s="255"/>
      <c r="DQ41" s="255"/>
      <c r="DR41" s="255"/>
      <c r="DS41" s="255"/>
      <c r="DT41" s="255"/>
      <c r="DU41" s="255"/>
      <c r="DV41" s="255"/>
      <c r="DW41" s="255"/>
      <c r="DX41" s="255"/>
      <c r="DY41" s="255"/>
      <c r="DZ41" s="255"/>
      <c r="EA41" s="255"/>
      <c r="EB41" s="255"/>
      <c r="EC41" s="255"/>
      <c r="ED41" s="255"/>
      <c r="EE41" s="255"/>
      <c r="EF41" s="255"/>
      <c r="EG41" s="255"/>
      <c r="EH41" s="255"/>
      <c r="EI41" s="255"/>
      <c r="EJ41" s="255"/>
      <c r="EK41" s="255"/>
      <c r="EL41" s="255"/>
      <c r="EM41" s="255"/>
      <c r="EN41" s="255"/>
      <c r="EO41" s="255"/>
      <c r="EP41" s="255"/>
      <c r="EQ41" s="255"/>
      <c r="ER41" s="255"/>
      <c r="ES41" s="255"/>
      <c r="ET41" s="255"/>
      <c r="EU41" s="255"/>
      <c r="EV41" s="255"/>
      <c r="EW41" s="255"/>
      <c r="EX41" s="255"/>
      <c r="EY41" s="255"/>
      <c r="EZ41" s="255"/>
      <c r="FA41" s="255"/>
      <c r="FB41" s="255"/>
      <c r="FC41" s="255"/>
      <c r="FD41" s="255"/>
      <c r="FE41" s="255"/>
      <c r="FF41" s="255"/>
      <c r="FG41" s="255"/>
      <c r="FH41" s="255"/>
      <c r="FI41" s="255"/>
      <c r="FJ41" s="255"/>
      <c r="FK41" s="255"/>
      <c r="FL41" s="255"/>
      <c r="FM41" s="255"/>
      <c r="FN41" s="255"/>
      <c r="FO41" s="255"/>
      <c r="FP41" s="255"/>
      <c r="FQ41" s="255"/>
      <c r="FR41" s="255"/>
      <c r="FS41" s="255"/>
      <c r="FT41" s="255"/>
      <c r="FU41" s="255"/>
      <c r="FV41" s="255"/>
      <c r="FW41" s="255"/>
      <c r="FX41" s="255"/>
      <c r="FY41" s="255"/>
      <c r="FZ41" s="255"/>
      <c r="GA41" s="255"/>
      <c r="GB41" s="255"/>
      <c r="GC41" s="255"/>
      <c r="GD41" s="255"/>
      <c r="GE41" s="255"/>
      <c r="GF41" s="255"/>
      <c r="GG41" s="255"/>
      <c r="GH41" s="255"/>
      <c r="GI41" s="255"/>
      <c r="GJ41" s="255"/>
      <c r="GK41" s="255"/>
      <c r="GL41" s="255"/>
      <c r="GM41" s="255"/>
      <c r="GN41" s="255"/>
      <c r="GO41" s="255"/>
      <c r="GP41" s="255"/>
      <c r="GQ41" s="255"/>
      <c r="GR41" s="255"/>
      <c r="GS41" s="255"/>
      <c r="GT41" s="255"/>
      <c r="GU41" s="255"/>
      <c r="GV41" s="255"/>
      <c r="GW41" s="255"/>
      <c r="GX41" s="255"/>
      <c r="GY41" s="255"/>
      <c r="GZ41" s="255"/>
      <c r="HA41" s="255"/>
      <c r="HB41" s="255"/>
      <c r="HC41" s="255"/>
      <c r="HD41" s="255"/>
      <c r="HE41" s="255"/>
      <c r="HF41" s="255"/>
      <c r="HG41" s="255"/>
      <c r="HH41" s="255"/>
      <c r="HI41" s="255"/>
      <c r="HJ41" s="255"/>
      <c r="HK41" s="255"/>
      <c r="HL41" s="255"/>
      <c r="HM41" s="255"/>
      <c r="HN41" s="255"/>
      <c r="HO41" s="255"/>
      <c r="HP41" s="255"/>
      <c r="HQ41" s="255"/>
      <c r="HR41" s="255"/>
      <c r="HS41" s="255"/>
      <c r="HT41" s="255"/>
      <c r="HU41" s="255"/>
      <c r="HV41" s="255"/>
      <c r="HW41" s="255"/>
      <c r="HX41" s="255"/>
      <c r="HY41" s="255"/>
      <c r="HZ41" s="255"/>
      <c r="IA41" s="255"/>
      <c r="IB41" s="255"/>
      <c r="IC41" s="255"/>
      <c r="ID41" s="255"/>
      <c r="IE41" s="255"/>
      <c r="IF41" s="255"/>
      <c r="IG41" s="255"/>
      <c r="IH41" s="255"/>
      <c r="II41" s="255"/>
      <c r="IJ41" s="255"/>
      <c r="IK41" s="255"/>
      <c r="IL41" s="255"/>
      <c r="IM41" s="255"/>
      <c r="IN41" s="255"/>
      <c r="IO41" s="255"/>
      <c r="IP41" s="255"/>
      <c r="IQ41" s="255"/>
      <c r="IR41" s="255"/>
      <c r="IS41" s="255"/>
      <c r="IT41" s="255"/>
      <c r="IU41" s="255"/>
    </row>
    <row r="42" spans="1:255" ht="24" x14ac:dyDescent="0.3">
      <c r="A42" s="221" t="s">
        <v>310</v>
      </c>
      <c r="B42" s="297">
        <v>50</v>
      </c>
      <c r="C42" s="231">
        <v>4.3600000000000003</v>
      </c>
      <c r="D42" s="231">
        <v>4.84</v>
      </c>
      <c r="E42" s="231">
        <v>29.04</v>
      </c>
      <c r="F42" s="231">
        <v>180.87</v>
      </c>
      <c r="G42" s="258" t="s">
        <v>195</v>
      </c>
      <c r="H42" s="253" t="s">
        <v>196</v>
      </c>
    </row>
    <row r="43" spans="1:255" x14ac:dyDescent="0.3">
      <c r="A43" s="287" t="s">
        <v>57</v>
      </c>
      <c r="B43" s="258">
        <v>222</v>
      </c>
      <c r="C43" s="288">
        <v>0.13</v>
      </c>
      <c r="D43" s="288">
        <v>0.02</v>
      </c>
      <c r="E43" s="288">
        <v>15.2</v>
      </c>
      <c r="F43" s="288">
        <v>62</v>
      </c>
      <c r="G43" s="258" t="s">
        <v>58</v>
      </c>
      <c r="H43" s="197" t="s">
        <v>59</v>
      </c>
    </row>
    <row r="44" spans="1:255" x14ac:dyDescent="0.3">
      <c r="A44" s="215" t="s">
        <v>45</v>
      </c>
      <c r="B44" s="289">
        <v>20</v>
      </c>
      <c r="C44" s="271">
        <v>1.3</v>
      </c>
      <c r="D44" s="271">
        <v>0.2</v>
      </c>
      <c r="E44" s="271">
        <v>8.6</v>
      </c>
      <c r="F44" s="271">
        <v>43</v>
      </c>
      <c r="G44" s="265" t="s">
        <v>46</v>
      </c>
      <c r="H44" s="208" t="s">
        <v>47</v>
      </c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5"/>
      <c r="AL44" s="285"/>
      <c r="AM44" s="285"/>
      <c r="AN44" s="285"/>
      <c r="AO44" s="285"/>
      <c r="AP44" s="285"/>
      <c r="AQ44" s="285"/>
      <c r="AR44" s="285"/>
      <c r="AS44" s="285"/>
      <c r="AT44" s="285"/>
      <c r="AU44" s="285"/>
      <c r="AV44" s="285"/>
      <c r="AW44" s="285"/>
      <c r="AX44" s="285"/>
      <c r="AY44" s="285"/>
      <c r="AZ44" s="285"/>
      <c r="BA44" s="285"/>
      <c r="BB44" s="285"/>
      <c r="BC44" s="285"/>
      <c r="BD44" s="285"/>
      <c r="BE44" s="285"/>
      <c r="BF44" s="285"/>
      <c r="BG44" s="285"/>
      <c r="BH44" s="285"/>
      <c r="BI44" s="285"/>
      <c r="BJ44" s="285"/>
      <c r="BK44" s="285"/>
      <c r="BL44" s="285"/>
      <c r="BM44" s="285"/>
      <c r="BN44" s="285"/>
      <c r="BO44" s="285"/>
      <c r="BP44" s="285"/>
      <c r="BQ44" s="285"/>
      <c r="BR44" s="285"/>
      <c r="BS44" s="285"/>
      <c r="BT44" s="285"/>
      <c r="BU44" s="285"/>
      <c r="BV44" s="285"/>
      <c r="BW44" s="285"/>
      <c r="BX44" s="285"/>
      <c r="BY44" s="285"/>
      <c r="BZ44" s="285"/>
      <c r="CA44" s="285"/>
      <c r="CB44" s="285"/>
      <c r="CC44" s="285"/>
      <c r="CD44" s="285"/>
      <c r="CE44" s="285"/>
      <c r="CF44" s="285"/>
      <c r="CG44" s="285"/>
      <c r="CH44" s="285"/>
      <c r="CI44" s="285"/>
      <c r="CJ44" s="285"/>
      <c r="CK44" s="285"/>
      <c r="CL44" s="285"/>
      <c r="CM44" s="285"/>
      <c r="CN44" s="285"/>
      <c r="CO44" s="285"/>
      <c r="CP44" s="285"/>
      <c r="CQ44" s="285"/>
      <c r="CR44" s="285"/>
      <c r="CS44" s="285"/>
      <c r="CT44" s="285"/>
      <c r="CU44" s="285"/>
      <c r="CV44" s="285"/>
      <c r="CW44" s="285"/>
      <c r="CX44" s="285"/>
      <c r="CY44" s="285"/>
      <c r="CZ44" s="285"/>
      <c r="DA44" s="285"/>
      <c r="DB44" s="285"/>
      <c r="DC44" s="285"/>
      <c r="DD44" s="285"/>
      <c r="DE44" s="285"/>
      <c r="DF44" s="285"/>
      <c r="DG44" s="285"/>
      <c r="DH44" s="285"/>
      <c r="DI44" s="285"/>
      <c r="DJ44" s="285"/>
      <c r="DK44" s="285"/>
      <c r="DL44" s="285"/>
      <c r="DM44" s="285"/>
      <c r="DN44" s="285"/>
      <c r="DO44" s="285"/>
      <c r="DP44" s="285"/>
      <c r="DQ44" s="285"/>
      <c r="DR44" s="285"/>
      <c r="DS44" s="285"/>
      <c r="DT44" s="285"/>
      <c r="DU44" s="285"/>
      <c r="DV44" s="285"/>
      <c r="DW44" s="285"/>
      <c r="DX44" s="285"/>
      <c r="DY44" s="285"/>
      <c r="DZ44" s="285"/>
      <c r="EA44" s="285"/>
      <c r="EB44" s="285"/>
      <c r="EC44" s="285"/>
      <c r="ED44" s="285"/>
      <c r="EE44" s="285"/>
      <c r="EF44" s="285"/>
      <c r="EG44" s="285"/>
      <c r="EH44" s="285"/>
      <c r="EI44" s="285"/>
      <c r="EJ44" s="285"/>
      <c r="EK44" s="285"/>
      <c r="EL44" s="285"/>
      <c r="EM44" s="285"/>
      <c r="EN44" s="285"/>
      <c r="EO44" s="285"/>
      <c r="EP44" s="285"/>
      <c r="EQ44" s="285"/>
      <c r="ER44" s="285"/>
      <c r="ES44" s="285"/>
      <c r="ET44" s="285"/>
      <c r="EU44" s="285"/>
      <c r="EV44" s="285"/>
      <c r="EW44" s="285"/>
      <c r="EX44" s="285"/>
      <c r="EY44" s="285"/>
      <c r="EZ44" s="285"/>
      <c r="FA44" s="285"/>
      <c r="FB44" s="285"/>
      <c r="FC44" s="285"/>
      <c r="FD44" s="285"/>
      <c r="FE44" s="285"/>
      <c r="FF44" s="285"/>
      <c r="FG44" s="285"/>
      <c r="FH44" s="285"/>
      <c r="FI44" s="285"/>
      <c r="FJ44" s="285"/>
      <c r="FK44" s="285"/>
      <c r="FL44" s="285"/>
      <c r="FM44" s="285"/>
      <c r="FN44" s="285"/>
      <c r="FO44" s="285"/>
      <c r="FP44" s="285"/>
      <c r="FQ44" s="285"/>
      <c r="FR44" s="285"/>
      <c r="FS44" s="285"/>
      <c r="FT44" s="285"/>
      <c r="FU44" s="285"/>
      <c r="FV44" s="285"/>
      <c r="FW44" s="285"/>
      <c r="FX44" s="285"/>
      <c r="FY44" s="285"/>
      <c r="FZ44" s="285"/>
      <c r="GA44" s="285"/>
      <c r="GB44" s="285"/>
      <c r="GC44" s="285"/>
      <c r="GD44" s="285"/>
      <c r="GE44" s="285"/>
      <c r="GF44" s="285"/>
      <c r="GG44" s="285"/>
      <c r="GH44" s="285"/>
      <c r="GI44" s="285"/>
      <c r="GJ44" s="285"/>
      <c r="GK44" s="285"/>
      <c r="GL44" s="285"/>
      <c r="GM44" s="285"/>
      <c r="GN44" s="285"/>
      <c r="GO44" s="285"/>
      <c r="GP44" s="285"/>
      <c r="GQ44" s="285"/>
      <c r="GR44" s="285"/>
      <c r="GS44" s="285"/>
      <c r="GT44" s="285"/>
      <c r="GU44" s="285"/>
      <c r="GV44" s="285"/>
      <c r="GW44" s="285"/>
      <c r="GX44" s="285"/>
      <c r="GY44" s="285"/>
      <c r="GZ44" s="285"/>
      <c r="HA44" s="285"/>
      <c r="HB44" s="285"/>
      <c r="HC44" s="285"/>
      <c r="HD44" s="285"/>
      <c r="HE44" s="285"/>
      <c r="HF44" s="285"/>
      <c r="HG44" s="285"/>
      <c r="HH44" s="285"/>
      <c r="HI44" s="285"/>
      <c r="HJ44" s="285"/>
      <c r="HK44" s="285"/>
      <c r="HL44" s="285"/>
      <c r="HM44" s="285"/>
      <c r="HN44" s="285"/>
      <c r="HO44" s="285"/>
      <c r="HP44" s="285"/>
      <c r="HQ44" s="285"/>
      <c r="HR44" s="285"/>
      <c r="HS44" s="285"/>
      <c r="HT44" s="285"/>
      <c r="HU44" s="285"/>
      <c r="HV44" s="285"/>
      <c r="HW44" s="285"/>
      <c r="HX44" s="285"/>
      <c r="HY44" s="285"/>
      <c r="HZ44" s="285"/>
      <c r="IA44" s="285"/>
      <c r="IB44" s="285"/>
      <c r="IC44" s="285"/>
      <c r="ID44" s="285"/>
      <c r="IE44" s="285"/>
      <c r="IF44" s="285"/>
      <c r="IG44" s="285"/>
      <c r="IH44" s="285"/>
      <c r="II44" s="285"/>
      <c r="IJ44" s="285"/>
      <c r="IK44" s="285"/>
      <c r="IL44" s="285"/>
      <c r="IM44" s="285"/>
      <c r="IN44" s="285"/>
      <c r="IO44" s="285"/>
      <c r="IP44" s="285"/>
      <c r="IQ44" s="285"/>
      <c r="IR44" s="285"/>
      <c r="IS44" s="285"/>
      <c r="IT44" s="285"/>
      <c r="IU44" s="285"/>
    </row>
    <row r="45" spans="1:255" x14ac:dyDescent="0.3">
      <c r="A45" s="218" t="s">
        <v>25</v>
      </c>
      <c r="B45" s="188">
        <f>SUM(B40:B44)</f>
        <v>522</v>
      </c>
      <c r="C45" s="290">
        <f>SUM(C40:C44)</f>
        <v>10.520000000000001</v>
      </c>
      <c r="D45" s="290">
        <f>SUM(D40:D44)</f>
        <v>11.549999999999999</v>
      </c>
      <c r="E45" s="290">
        <f>SUM(E40:E44)</f>
        <v>97.81</v>
      </c>
      <c r="F45" s="290">
        <f>SUM(F40:F44)</f>
        <v>543.51</v>
      </c>
      <c r="G45" s="290"/>
      <c r="H45" s="290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  <c r="BG45" s="246"/>
      <c r="BH45" s="246"/>
      <c r="BI45" s="246"/>
      <c r="BJ45" s="246"/>
      <c r="BK45" s="246"/>
      <c r="BL45" s="246"/>
      <c r="BM45" s="246"/>
      <c r="BN45" s="246"/>
      <c r="BO45" s="246"/>
      <c r="BP45" s="246"/>
      <c r="BQ45" s="246"/>
      <c r="BR45" s="246"/>
      <c r="BS45" s="246"/>
      <c r="BT45" s="246"/>
      <c r="BU45" s="246"/>
      <c r="BV45" s="246"/>
      <c r="BW45" s="246"/>
      <c r="BX45" s="246"/>
      <c r="BY45" s="246"/>
      <c r="BZ45" s="246"/>
      <c r="CA45" s="246"/>
      <c r="CB45" s="246"/>
      <c r="CC45" s="246"/>
      <c r="CD45" s="246"/>
      <c r="CE45" s="246"/>
      <c r="CF45" s="246"/>
      <c r="CG45" s="246"/>
      <c r="CH45" s="246"/>
      <c r="CI45" s="246"/>
      <c r="CJ45" s="246"/>
      <c r="CK45" s="246"/>
      <c r="CL45" s="246"/>
      <c r="CM45" s="246"/>
      <c r="CN45" s="246"/>
      <c r="CO45" s="246"/>
      <c r="CP45" s="246"/>
      <c r="CQ45" s="246"/>
      <c r="CR45" s="246"/>
      <c r="CS45" s="246"/>
      <c r="CT45" s="246"/>
      <c r="CU45" s="246"/>
      <c r="CV45" s="246"/>
      <c r="CW45" s="246"/>
      <c r="CX45" s="246"/>
      <c r="CY45" s="246"/>
      <c r="CZ45" s="246"/>
      <c r="DA45" s="246"/>
      <c r="DB45" s="246"/>
      <c r="DC45" s="246"/>
      <c r="DD45" s="246"/>
      <c r="DE45" s="246"/>
      <c r="DF45" s="246"/>
      <c r="DG45" s="246"/>
      <c r="DH45" s="246"/>
      <c r="DI45" s="246"/>
      <c r="DJ45" s="246"/>
      <c r="DK45" s="246"/>
      <c r="DL45" s="246"/>
      <c r="DM45" s="246"/>
      <c r="DN45" s="246"/>
      <c r="DO45" s="246"/>
      <c r="DP45" s="246"/>
      <c r="DQ45" s="246"/>
      <c r="DR45" s="246"/>
      <c r="DS45" s="246"/>
      <c r="DT45" s="246"/>
      <c r="DU45" s="246"/>
      <c r="DV45" s="246"/>
      <c r="DW45" s="246"/>
      <c r="DX45" s="246"/>
      <c r="DY45" s="246"/>
      <c r="DZ45" s="246"/>
      <c r="EA45" s="246"/>
      <c r="EB45" s="246"/>
      <c r="EC45" s="246"/>
      <c r="ED45" s="246"/>
      <c r="EE45" s="246"/>
      <c r="EF45" s="246"/>
      <c r="EG45" s="246"/>
      <c r="EH45" s="246"/>
      <c r="EI45" s="246"/>
      <c r="EJ45" s="246"/>
      <c r="EK45" s="246"/>
      <c r="EL45" s="246"/>
      <c r="EM45" s="246"/>
      <c r="EN45" s="246"/>
      <c r="EO45" s="246"/>
      <c r="EP45" s="246"/>
      <c r="EQ45" s="246"/>
      <c r="ER45" s="246"/>
      <c r="ES45" s="246"/>
      <c r="ET45" s="246"/>
      <c r="EU45" s="246"/>
      <c r="EV45" s="246"/>
      <c r="EW45" s="246"/>
      <c r="EX45" s="246"/>
      <c r="EY45" s="246"/>
      <c r="EZ45" s="246"/>
      <c r="FA45" s="246"/>
      <c r="FB45" s="246"/>
      <c r="FC45" s="246"/>
      <c r="FD45" s="246"/>
      <c r="FE45" s="246"/>
      <c r="FF45" s="246"/>
      <c r="FG45" s="246"/>
      <c r="FH45" s="246"/>
      <c r="FI45" s="246"/>
      <c r="FJ45" s="246"/>
      <c r="FK45" s="246"/>
      <c r="FL45" s="246"/>
      <c r="FM45" s="246"/>
      <c r="FN45" s="246"/>
      <c r="FO45" s="246"/>
      <c r="FP45" s="246"/>
      <c r="FQ45" s="246"/>
      <c r="FR45" s="246"/>
      <c r="FS45" s="246"/>
      <c r="FT45" s="246"/>
      <c r="FU45" s="246"/>
      <c r="FV45" s="246"/>
      <c r="FW45" s="246"/>
      <c r="FX45" s="246"/>
      <c r="FY45" s="246"/>
      <c r="FZ45" s="246"/>
      <c r="GA45" s="246"/>
      <c r="GB45" s="246"/>
      <c r="GC45" s="246"/>
      <c r="GD45" s="246"/>
      <c r="GE45" s="246"/>
      <c r="GF45" s="246"/>
      <c r="GG45" s="246"/>
      <c r="GH45" s="246"/>
      <c r="GI45" s="246"/>
      <c r="GJ45" s="246"/>
      <c r="GK45" s="246"/>
      <c r="GL45" s="246"/>
      <c r="GM45" s="246"/>
      <c r="GN45" s="246"/>
      <c r="GO45" s="246"/>
      <c r="GP45" s="246"/>
      <c r="GQ45" s="246"/>
      <c r="GR45" s="246"/>
      <c r="GS45" s="246"/>
      <c r="GT45" s="246"/>
      <c r="GU45" s="246"/>
      <c r="GV45" s="246"/>
      <c r="GW45" s="246"/>
      <c r="GX45" s="246"/>
      <c r="GY45" s="246"/>
      <c r="GZ45" s="246"/>
      <c r="HA45" s="246"/>
      <c r="HB45" s="246"/>
      <c r="HC45" s="246"/>
      <c r="HD45" s="246"/>
      <c r="HE45" s="246"/>
      <c r="HF45" s="246"/>
      <c r="HG45" s="246"/>
      <c r="HH45" s="246"/>
      <c r="HI45" s="246"/>
      <c r="HJ45" s="246"/>
      <c r="HK45" s="246"/>
      <c r="HL45" s="246"/>
      <c r="HM45" s="246"/>
      <c r="HN45" s="246"/>
      <c r="HO45" s="246"/>
      <c r="HP45" s="246"/>
      <c r="HQ45" s="246"/>
      <c r="HR45" s="246"/>
      <c r="HS45" s="246"/>
      <c r="HT45" s="246"/>
      <c r="HU45" s="246"/>
      <c r="HV45" s="246"/>
      <c r="HW45" s="246"/>
      <c r="HX45" s="246"/>
      <c r="HY45" s="246"/>
      <c r="HZ45" s="246"/>
      <c r="IA45" s="246"/>
      <c r="IB45" s="246"/>
      <c r="IC45" s="246"/>
      <c r="ID45" s="246"/>
      <c r="IE45" s="246"/>
      <c r="IF45" s="246"/>
      <c r="IG45" s="246"/>
      <c r="IH45" s="246"/>
      <c r="II45" s="246"/>
      <c r="IJ45" s="246"/>
      <c r="IK45" s="246"/>
      <c r="IL45" s="246"/>
      <c r="IM45" s="246"/>
      <c r="IN45" s="246"/>
      <c r="IO45" s="246"/>
      <c r="IP45" s="246"/>
      <c r="IQ45" s="246"/>
      <c r="IR45" s="246"/>
      <c r="IS45" s="246"/>
      <c r="IT45" s="246"/>
      <c r="IU45" s="246"/>
    </row>
    <row r="46" spans="1:255" x14ac:dyDescent="0.3">
      <c r="A46" s="185" t="s">
        <v>124</v>
      </c>
      <c r="B46" s="186"/>
      <c r="C46" s="186"/>
      <c r="D46" s="186"/>
      <c r="E46" s="186"/>
      <c r="F46" s="186"/>
      <c r="G46" s="186"/>
      <c r="H46" s="187"/>
    </row>
    <row r="47" spans="1:255" ht="11.25" customHeight="1" x14ac:dyDescent="0.3">
      <c r="A47" s="281" t="s">
        <v>2</v>
      </c>
      <c r="B47" s="282" t="s">
        <v>6</v>
      </c>
      <c r="C47" s="283" t="s">
        <v>307</v>
      </c>
      <c r="D47" s="283" t="s">
        <v>308</v>
      </c>
      <c r="E47" s="283" t="s">
        <v>9</v>
      </c>
      <c r="F47" s="283" t="s">
        <v>10</v>
      </c>
      <c r="G47" s="284" t="s">
        <v>4</v>
      </c>
      <c r="H47" s="281" t="s">
        <v>5</v>
      </c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144"/>
      <c r="BL47" s="144"/>
      <c r="BM47" s="144"/>
      <c r="BN47" s="144"/>
      <c r="BO47" s="144"/>
      <c r="BP47" s="144"/>
      <c r="BQ47" s="144"/>
      <c r="BR47" s="144"/>
      <c r="BS47" s="144"/>
      <c r="BT47" s="144"/>
      <c r="BU47" s="144"/>
      <c r="BV47" s="144"/>
      <c r="BW47" s="144"/>
      <c r="BX47" s="144"/>
      <c r="BY47" s="144"/>
      <c r="BZ47" s="144"/>
      <c r="CA47" s="144"/>
      <c r="CB47" s="144"/>
      <c r="CC47" s="144"/>
      <c r="CD47" s="144"/>
      <c r="CE47" s="144"/>
      <c r="CF47" s="144"/>
      <c r="CG47" s="144"/>
      <c r="CH47" s="144"/>
      <c r="CI47" s="144"/>
      <c r="CJ47" s="144"/>
      <c r="CK47" s="144"/>
      <c r="CL47" s="144"/>
      <c r="CM47" s="144"/>
      <c r="CN47" s="144"/>
      <c r="CO47" s="144"/>
      <c r="CP47" s="144"/>
      <c r="CQ47" s="144"/>
      <c r="CR47" s="144"/>
      <c r="CS47" s="144"/>
      <c r="CT47" s="144"/>
      <c r="CU47" s="144"/>
      <c r="CV47" s="144"/>
      <c r="CW47" s="144"/>
      <c r="CX47" s="144"/>
      <c r="CY47" s="144"/>
      <c r="CZ47" s="144"/>
      <c r="DA47" s="144"/>
      <c r="DB47" s="144"/>
      <c r="DC47" s="144"/>
      <c r="DD47" s="144"/>
      <c r="DE47" s="144"/>
      <c r="DF47" s="144"/>
      <c r="DG47" s="144"/>
      <c r="DH47" s="144"/>
      <c r="DI47" s="144"/>
      <c r="DJ47" s="144"/>
      <c r="DK47" s="144"/>
      <c r="DL47" s="144"/>
      <c r="DM47" s="144"/>
      <c r="DN47" s="144"/>
      <c r="DO47" s="144"/>
      <c r="DP47" s="144"/>
      <c r="DQ47" s="144"/>
      <c r="DR47" s="144"/>
      <c r="DS47" s="144"/>
      <c r="DT47" s="144"/>
      <c r="DU47" s="144"/>
      <c r="DV47" s="144"/>
      <c r="DW47" s="144"/>
      <c r="DX47" s="144"/>
      <c r="DY47" s="144"/>
      <c r="DZ47" s="144"/>
      <c r="EA47" s="144"/>
      <c r="EB47" s="144"/>
      <c r="EC47" s="144"/>
      <c r="ED47" s="144"/>
      <c r="EE47" s="144"/>
      <c r="EF47" s="144"/>
      <c r="EG47" s="144"/>
      <c r="EH47" s="144"/>
      <c r="EI47" s="144"/>
      <c r="EJ47" s="144"/>
      <c r="EK47" s="144"/>
      <c r="EL47" s="144"/>
      <c r="EM47" s="144"/>
      <c r="EN47" s="144"/>
      <c r="EO47" s="144"/>
      <c r="EP47" s="144"/>
      <c r="EQ47" s="144"/>
      <c r="ER47" s="144"/>
      <c r="ES47" s="144"/>
      <c r="ET47" s="144"/>
      <c r="EU47" s="144"/>
      <c r="EV47" s="144"/>
      <c r="EW47" s="144"/>
      <c r="EX47" s="144"/>
      <c r="EY47" s="144"/>
      <c r="EZ47" s="144"/>
      <c r="FA47" s="144"/>
      <c r="FB47" s="144"/>
      <c r="FC47" s="144"/>
      <c r="FD47" s="144"/>
      <c r="FE47" s="144"/>
      <c r="FF47" s="144"/>
      <c r="FG47" s="144"/>
      <c r="FH47" s="144"/>
      <c r="FI47" s="144"/>
      <c r="FJ47" s="144"/>
      <c r="FK47" s="144"/>
      <c r="FL47" s="144"/>
      <c r="FM47" s="144"/>
      <c r="FN47" s="144"/>
      <c r="FO47" s="144"/>
      <c r="FP47" s="144"/>
      <c r="FQ47" s="144"/>
      <c r="FR47" s="144"/>
      <c r="FS47" s="144"/>
      <c r="FT47" s="144"/>
      <c r="FU47" s="144"/>
      <c r="FV47" s="144"/>
      <c r="FW47" s="144"/>
      <c r="FX47" s="144"/>
      <c r="FY47" s="144"/>
      <c r="FZ47" s="144"/>
      <c r="GA47" s="144"/>
      <c r="GB47" s="144"/>
      <c r="GC47" s="144"/>
      <c r="GD47" s="144"/>
      <c r="GE47" s="144"/>
      <c r="GF47" s="144"/>
      <c r="GG47" s="144"/>
      <c r="GH47" s="144"/>
      <c r="GI47" s="144"/>
      <c r="GJ47" s="144"/>
      <c r="GK47" s="144"/>
      <c r="GL47" s="144"/>
      <c r="GM47" s="144"/>
      <c r="GN47" s="144"/>
      <c r="GO47" s="144"/>
      <c r="GP47" s="144"/>
      <c r="GQ47" s="144"/>
      <c r="GR47" s="144"/>
      <c r="GS47" s="144"/>
      <c r="GT47" s="144"/>
      <c r="GU47" s="144"/>
      <c r="GV47" s="144"/>
      <c r="GW47" s="144"/>
      <c r="GX47" s="144"/>
      <c r="GY47" s="144"/>
      <c r="GZ47" s="144"/>
      <c r="HA47" s="144"/>
      <c r="HB47" s="144"/>
      <c r="HC47" s="144"/>
      <c r="HD47" s="144"/>
      <c r="HE47" s="144"/>
      <c r="HF47" s="144"/>
      <c r="HG47" s="144"/>
      <c r="HH47" s="144"/>
      <c r="HI47" s="144"/>
      <c r="HJ47" s="144"/>
      <c r="HK47" s="144"/>
      <c r="HL47" s="144"/>
      <c r="HM47" s="144"/>
      <c r="HN47" s="144"/>
      <c r="HO47" s="144"/>
      <c r="HP47" s="144"/>
      <c r="HQ47" s="144"/>
      <c r="HR47" s="144"/>
      <c r="HS47" s="144"/>
      <c r="HT47" s="144"/>
      <c r="HU47" s="144"/>
      <c r="HV47" s="144"/>
      <c r="HW47" s="144"/>
      <c r="HX47" s="144"/>
      <c r="HY47" s="144"/>
      <c r="HZ47" s="144"/>
      <c r="IA47" s="144"/>
      <c r="IB47" s="144"/>
      <c r="IC47" s="144"/>
      <c r="ID47" s="144"/>
      <c r="IE47" s="144"/>
      <c r="IF47" s="144"/>
      <c r="IG47" s="144"/>
      <c r="IH47" s="144"/>
      <c r="II47" s="144"/>
      <c r="IJ47" s="144"/>
      <c r="IK47" s="144"/>
      <c r="IL47" s="144"/>
      <c r="IM47" s="144"/>
      <c r="IN47" s="144"/>
      <c r="IO47" s="144"/>
      <c r="IP47" s="144"/>
      <c r="IQ47" s="144"/>
      <c r="IR47" s="144"/>
      <c r="IS47" s="144"/>
      <c r="IT47" s="144"/>
      <c r="IU47" s="144"/>
    </row>
    <row r="48" spans="1:255" x14ac:dyDescent="0.3">
      <c r="A48" s="193" t="s">
        <v>239</v>
      </c>
      <c r="B48" s="194"/>
      <c r="C48" s="195"/>
      <c r="D48" s="195"/>
      <c r="E48" s="195"/>
      <c r="F48" s="195"/>
      <c r="G48" s="194"/>
      <c r="H48" s="196"/>
    </row>
    <row r="49" spans="1:255" s="269" customFormat="1" ht="24" x14ac:dyDescent="0.25">
      <c r="A49" s="221" t="s">
        <v>299</v>
      </c>
      <c r="B49" s="223">
        <v>100</v>
      </c>
      <c r="C49" s="199">
        <v>1.41</v>
      </c>
      <c r="D49" s="199">
        <v>6.01</v>
      </c>
      <c r="E49" s="199">
        <v>8.26</v>
      </c>
      <c r="F49" s="199">
        <v>92.8</v>
      </c>
      <c r="G49" s="224" t="s">
        <v>300</v>
      </c>
      <c r="H49" s="201" t="s">
        <v>301</v>
      </c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84"/>
      <c r="BR49" s="184"/>
      <c r="BS49" s="184"/>
      <c r="BT49" s="184"/>
      <c r="BU49" s="184"/>
      <c r="BV49" s="184"/>
      <c r="BW49" s="184"/>
      <c r="BX49" s="184"/>
      <c r="BY49" s="184"/>
      <c r="BZ49" s="184"/>
      <c r="CA49" s="184"/>
      <c r="CB49" s="184"/>
      <c r="CC49" s="184"/>
      <c r="CD49" s="184"/>
      <c r="CE49" s="184"/>
      <c r="CF49" s="184"/>
      <c r="CG49" s="184"/>
      <c r="CH49" s="184"/>
      <c r="CI49" s="184"/>
      <c r="CJ49" s="184"/>
      <c r="CK49" s="184"/>
      <c r="CL49" s="184"/>
      <c r="CM49" s="184"/>
      <c r="CN49" s="184"/>
      <c r="CO49" s="184"/>
      <c r="CP49" s="184"/>
      <c r="CQ49" s="184"/>
      <c r="CR49" s="184"/>
      <c r="CS49" s="184"/>
      <c r="CT49" s="184"/>
      <c r="CU49" s="184"/>
      <c r="CV49" s="184"/>
      <c r="CW49" s="184"/>
      <c r="CX49" s="184"/>
      <c r="CY49" s="184"/>
      <c r="CZ49" s="184"/>
      <c r="DA49" s="184"/>
      <c r="DB49" s="184"/>
      <c r="DC49" s="184"/>
      <c r="DD49" s="184"/>
      <c r="DE49" s="184"/>
      <c r="DF49" s="184"/>
      <c r="DG49" s="184"/>
      <c r="DH49" s="184"/>
      <c r="DI49" s="184"/>
      <c r="DJ49" s="184"/>
      <c r="DK49" s="184"/>
      <c r="DL49" s="184"/>
      <c r="DM49" s="184"/>
      <c r="DN49" s="184"/>
      <c r="DO49" s="184"/>
      <c r="DP49" s="184"/>
      <c r="DQ49" s="184"/>
      <c r="DR49" s="184"/>
      <c r="DS49" s="184"/>
      <c r="DT49" s="184"/>
      <c r="DU49" s="184"/>
      <c r="DV49" s="184"/>
      <c r="DW49" s="184"/>
      <c r="DX49" s="184"/>
      <c r="DY49" s="184"/>
      <c r="DZ49" s="184"/>
      <c r="EA49" s="184"/>
      <c r="EB49" s="184"/>
      <c r="EC49" s="184"/>
      <c r="ED49" s="184"/>
      <c r="EE49" s="184"/>
      <c r="EF49" s="184"/>
      <c r="EG49" s="184"/>
      <c r="EH49" s="184"/>
      <c r="EI49" s="184"/>
      <c r="EJ49" s="184"/>
      <c r="EK49" s="184"/>
      <c r="EL49" s="184"/>
      <c r="EM49" s="184"/>
      <c r="EN49" s="184"/>
      <c r="EO49" s="184"/>
      <c r="EP49" s="184"/>
      <c r="EQ49" s="184"/>
      <c r="ER49" s="184"/>
      <c r="ES49" s="184"/>
      <c r="ET49" s="184"/>
      <c r="EU49" s="184"/>
      <c r="EV49" s="184"/>
      <c r="EW49" s="184"/>
      <c r="EX49" s="184"/>
      <c r="EY49" s="184"/>
      <c r="EZ49" s="184"/>
      <c r="FA49" s="184"/>
      <c r="FB49" s="184"/>
      <c r="FC49" s="184"/>
      <c r="FD49" s="184"/>
      <c r="FE49" s="184"/>
      <c r="FF49" s="184"/>
      <c r="FG49" s="184"/>
      <c r="FH49" s="184"/>
      <c r="FI49" s="184"/>
      <c r="FJ49" s="184"/>
      <c r="FK49" s="184"/>
      <c r="FL49" s="184"/>
      <c r="FM49" s="184"/>
      <c r="FN49" s="184"/>
      <c r="FO49" s="184"/>
      <c r="FP49" s="184"/>
      <c r="FQ49" s="184"/>
      <c r="FR49" s="184"/>
      <c r="FS49" s="184"/>
      <c r="FT49" s="184"/>
      <c r="FU49" s="184"/>
      <c r="FV49" s="184"/>
      <c r="FW49" s="184"/>
      <c r="FX49" s="184"/>
      <c r="FY49" s="184"/>
      <c r="FZ49" s="184"/>
      <c r="GA49" s="184"/>
      <c r="GB49" s="184"/>
      <c r="GC49" s="184"/>
      <c r="GD49" s="184"/>
      <c r="GE49" s="184"/>
      <c r="GF49" s="184"/>
      <c r="GG49" s="184"/>
      <c r="GH49" s="184"/>
      <c r="GI49" s="184"/>
      <c r="GJ49" s="184"/>
      <c r="GK49" s="184"/>
      <c r="GL49" s="184"/>
      <c r="GM49" s="184"/>
      <c r="GN49" s="184"/>
      <c r="GO49" s="184"/>
      <c r="GP49" s="184"/>
      <c r="GQ49" s="184"/>
      <c r="GR49" s="184"/>
      <c r="GS49" s="184"/>
      <c r="GT49" s="184"/>
      <c r="GU49" s="184"/>
      <c r="GV49" s="184"/>
      <c r="GW49" s="184"/>
      <c r="GX49" s="184"/>
      <c r="GY49" s="184"/>
      <c r="GZ49" s="184"/>
      <c r="HA49" s="184"/>
      <c r="HB49" s="184"/>
      <c r="HC49" s="184"/>
      <c r="HD49" s="184"/>
      <c r="HE49" s="184"/>
      <c r="HF49" s="184"/>
      <c r="HG49" s="184"/>
      <c r="HH49" s="184"/>
      <c r="HI49" s="184"/>
      <c r="HJ49" s="184"/>
      <c r="HK49" s="184"/>
      <c r="HL49" s="184"/>
      <c r="HM49" s="184"/>
      <c r="HN49" s="184"/>
      <c r="HO49" s="184"/>
      <c r="HP49" s="184"/>
      <c r="HQ49" s="184"/>
      <c r="HR49" s="184"/>
      <c r="HS49" s="184"/>
      <c r="HT49" s="184"/>
      <c r="HU49" s="184"/>
      <c r="HV49" s="184"/>
      <c r="HW49" s="184"/>
      <c r="HX49" s="184"/>
      <c r="HY49" s="184"/>
      <c r="HZ49" s="184"/>
      <c r="IA49" s="184"/>
      <c r="IB49" s="184"/>
      <c r="IC49" s="184"/>
      <c r="ID49" s="184"/>
      <c r="IE49" s="184"/>
      <c r="IF49" s="184"/>
      <c r="IG49" s="184"/>
      <c r="IH49" s="184"/>
      <c r="II49" s="184"/>
      <c r="IJ49" s="184"/>
      <c r="IK49" s="184"/>
      <c r="IL49" s="184"/>
      <c r="IM49" s="184"/>
      <c r="IN49" s="184"/>
      <c r="IO49" s="184"/>
      <c r="IP49" s="184"/>
      <c r="IQ49" s="184"/>
      <c r="IR49" s="184"/>
      <c r="IS49" s="184"/>
      <c r="IT49" s="184"/>
      <c r="IU49" s="184"/>
    </row>
    <row r="50" spans="1:255" x14ac:dyDescent="0.25">
      <c r="A50" s="202" t="s">
        <v>120</v>
      </c>
      <c r="B50" s="298">
        <v>180</v>
      </c>
      <c r="C50" s="204">
        <v>4.12</v>
      </c>
      <c r="D50" s="204">
        <v>15.78</v>
      </c>
      <c r="E50" s="204">
        <v>33.5</v>
      </c>
      <c r="F50" s="204">
        <v>292.5</v>
      </c>
      <c r="G50" s="299" t="s">
        <v>311</v>
      </c>
      <c r="H50" s="235" t="s">
        <v>122</v>
      </c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  <c r="CY50" s="207"/>
      <c r="CZ50" s="207"/>
      <c r="DA50" s="207"/>
      <c r="DB50" s="207"/>
      <c r="DC50" s="207"/>
      <c r="DD50" s="207"/>
      <c r="DE50" s="207"/>
      <c r="DF50" s="207"/>
      <c r="DG50" s="207"/>
      <c r="DH50" s="207"/>
      <c r="DI50" s="207"/>
      <c r="DJ50" s="207"/>
      <c r="DK50" s="207"/>
      <c r="DL50" s="207"/>
      <c r="DM50" s="207"/>
      <c r="DN50" s="207"/>
      <c r="DO50" s="207"/>
      <c r="DP50" s="207"/>
      <c r="DQ50" s="207"/>
      <c r="DR50" s="207"/>
      <c r="DS50" s="207"/>
      <c r="DT50" s="207"/>
      <c r="DU50" s="207"/>
      <c r="DV50" s="207"/>
      <c r="DW50" s="207"/>
      <c r="DX50" s="207"/>
      <c r="DY50" s="207"/>
      <c r="DZ50" s="207"/>
      <c r="EA50" s="207"/>
      <c r="EB50" s="207"/>
      <c r="EC50" s="207"/>
      <c r="ED50" s="207"/>
      <c r="EE50" s="207"/>
      <c r="EF50" s="207"/>
      <c r="EG50" s="207"/>
      <c r="EH50" s="207"/>
      <c r="EI50" s="207"/>
      <c r="EJ50" s="207"/>
      <c r="EK50" s="207"/>
      <c r="EL50" s="207"/>
      <c r="EM50" s="207"/>
      <c r="EN50" s="207"/>
      <c r="EO50" s="207"/>
      <c r="EP50" s="207"/>
      <c r="EQ50" s="207"/>
      <c r="ER50" s="207"/>
      <c r="ES50" s="207"/>
      <c r="ET50" s="207"/>
      <c r="EU50" s="207"/>
      <c r="EV50" s="207"/>
      <c r="EW50" s="207"/>
      <c r="EX50" s="207"/>
      <c r="EY50" s="207"/>
      <c r="EZ50" s="207"/>
      <c r="FA50" s="207"/>
      <c r="FB50" s="207"/>
      <c r="FC50" s="207"/>
      <c r="FD50" s="207"/>
      <c r="FE50" s="207"/>
      <c r="FF50" s="207"/>
      <c r="FG50" s="207"/>
      <c r="FH50" s="207"/>
      <c r="FI50" s="207"/>
      <c r="FJ50" s="207"/>
      <c r="FK50" s="207"/>
      <c r="FL50" s="207"/>
      <c r="FM50" s="207"/>
      <c r="FN50" s="207"/>
      <c r="FO50" s="207"/>
      <c r="FP50" s="207"/>
      <c r="FQ50" s="207"/>
      <c r="FR50" s="207"/>
      <c r="FS50" s="207"/>
      <c r="FT50" s="207"/>
      <c r="FU50" s="207"/>
      <c r="FV50" s="207"/>
      <c r="FW50" s="207"/>
      <c r="FX50" s="207"/>
      <c r="FY50" s="207"/>
      <c r="FZ50" s="207"/>
      <c r="GA50" s="207"/>
      <c r="GB50" s="207"/>
      <c r="GC50" s="207"/>
      <c r="GD50" s="207"/>
      <c r="GE50" s="207"/>
      <c r="GF50" s="207"/>
      <c r="GG50" s="207"/>
      <c r="GH50" s="207"/>
      <c r="GI50" s="207"/>
      <c r="GJ50" s="207"/>
      <c r="GK50" s="207"/>
      <c r="GL50" s="207"/>
      <c r="GM50" s="207"/>
      <c r="GN50" s="207"/>
      <c r="GO50" s="207"/>
      <c r="GP50" s="207"/>
      <c r="GQ50" s="207"/>
      <c r="GR50" s="207"/>
      <c r="GS50" s="207"/>
      <c r="GT50" s="207"/>
      <c r="GU50" s="207"/>
      <c r="GV50" s="207"/>
      <c r="GW50" s="207"/>
      <c r="GX50" s="207"/>
      <c r="GY50" s="207"/>
      <c r="GZ50" s="207"/>
      <c r="HA50" s="207"/>
      <c r="HB50" s="207"/>
      <c r="HC50" s="207"/>
      <c r="HD50" s="207"/>
      <c r="HE50" s="207"/>
      <c r="HF50" s="207"/>
      <c r="HG50" s="207"/>
      <c r="HH50" s="207"/>
      <c r="HI50" s="207"/>
      <c r="HJ50" s="207"/>
      <c r="HK50" s="207"/>
      <c r="HL50" s="207"/>
      <c r="HM50" s="207"/>
      <c r="HN50" s="207"/>
      <c r="HO50" s="207"/>
      <c r="HP50" s="207"/>
      <c r="HQ50" s="207"/>
      <c r="HR50" s="207"/>
      <c r="HS50" s="207"/>
      <c r="HT50" s="207"/>
      <c r="HU50" s="207"/>
      <c r="HV50" s="207"/>
      <c r="HW50" s="207"/>
      <c r="HX50" s="207"/>
      <c r="HY50" s="207"/>
      <c r="HZ50" s="207"/>
      <c r="IA50" s="207"/>
      <c r="IB50" s="207"/>
      <c r="IC50" s="207"/>
      <c r="ID50" s="207"/>
      <c r="IE50" s="207"/>
      <c r="IF50" s="207"/>
      <c r="IG50" s="207"/>
      <c r="IH50" s="207"/>
      <c r="II50" s="207"/>
      <c r="IJ50" s="207"/>
      <c r="IK50" s="207"/>
      <c r="IL50" s="207"/>
      <c r="IM50" s="207"/>
      <c r="IN50" s="207"/>
      <c r="IO50" s="207"/>
      <c r="IP50" s="207"/>
      <c r="IQ50" s="207"/>
      <c r="IR50" s="207"/>
      <c r="IS50" s="207"/>
      <c r="IT50" s="207"/>
      <c r="IU50" s="207"/>
    </row>
    <row r="51" spans="1:255" x14ac:dyDescent="0.25">
      <c r="A51" s="197" t="s">
        <v>312</v>
      </c>
      <c r="B51" s="300">
        <v>50</v>
      </c>
      <c r="C51" s="231">
        <v>3.95</v>
      </c>
      <c r="D51" s="231">
        <v>4.0599999999999996</v>
      </c>
      <c r="E51" s="231">
        <v>22.24</v>
      </c>
      <c r="F51" s="231">
        <v>141.5</v>
      </c>
      <c r="G51" s="295" t="s">
        <v>313</v>
      </c>
      <c r="H51" s="225" t="s">
        <v>314</v>
      </c>
    </row>
    <row r="52" spans="1:255" x14ac:dyDescent="0.3">
      <c r="A52" s="287" t="s">
        <v>57</v>
      </c>
      <c r="B52" s="258">
        <v>222</v>
      </c>
      <c r="C52" s="288">
        <v>0.13</v>
      </c>
      <c r="D52" s="288">
        <v>0.02</v>
      </c>
      <c r="E52" s="288">
        <v>15.2</v>
      </c>
      <c r="F52" s="288">
        <v>62</v>
      </c>
      <c r="G52" s="258" t="s">
        <v>58</v>
      </c>
      <c r="H52" s="197" t="s">
        <v>59</v>
      </c>
    </row>
    <row r="53" spans="1:255" x14ac:dyDescent="0.3">
      <c r="A53" s="215" t="s">
        <v>48</v>
      </c>
      <c r="B53" s="216">
        <v>20</v>
      </c>
      <c r="C53" s="231">
        <v>1.6</v>
      </c>
      <c r="D53" s="231">
        <v>0.2</v>
      </c>
      <c r="E53" s="231">
        <v>10.199999999999999</v>
      </c>
      <c r="F53" s="231">
        <v>50</v>
      </c>
      <c r="G53" s="210" t="s">
        <v>46</v>
      </c>
      <c r="H53" s="217" t="s">
        <v>49</v>
      </c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5"/>
      <c r="AL53" s="285"/>
      <c r="AM53" s="285"/>
      <c r="AN53" s="285"/>
      <c r="AO53" s="285"/>
      <c r="AP53" s="285"/>
      <c r="AQ53" s="285"/>
      <c r="AR53" s="285"/>
      <c r="AS53" s="285"/>
      <c r="AT53" s="285"/>
      <c r="AU53" s="285"/>
      <c r="AV53" s="285"/>
      <c r="AW53" s="285"/>
      <c r="AX53" s="285"/>
      <c r="AY53" s="285"/>
      <c r="AZ53" s="285"/>
      <c r="BA53" s="285"/>
      <c r="BB53" s="285"/>
      <c r="BC53" s="285"/>
      <c r="BD53" s="285"/>
      <c r="BE53" s="285"/>
      <c r="BF53" s="285"/>
      <c r="BG53" s="285"/>
      <c r="BH53" s="285"/>
      <c r="BI53" s="285"/>
      <c r="BJ53" s="285"/>
      <c r="BK53" s="285"/>
      <c r="BL53" s="285"/>
      <c r="BM53" s="285"/>
      <c r="BN53" s="285"/>
      <c r="BO53" s="285"/>
      <c r="BP53" s="285"/>
      <c r="BQ53" s="285"/>
      <c r="BR53" s="285"/>
      <c r="BS53" s="285"/>
      <c r="BT53" s="285"/>
      <c r="BU53" s="285"/>
      <c r="BV53" s="285"/>
      <c r="BW53" s="285"/>
      <c r="BX53" s="285"/>
      <c r="BY53" s="285"/>
      <c r="BZ53" s="285"/>
      <c r="CA53" s="285"/>
      <c r="CB53" s="285"/>
      <c r="CC53" s="285"/>
      <c r="CD53" s="285"/>
      <c r="CE53" s="285"/>
      <c r="CF53" s="285"/>
      <c r="CG53" s="285"/>
      <c r="CH53" s="285"/>
      <c r="CI53" s="285"/>
      <c r="CJ53" s="285"/>
      <c r="CK53" s="285"/>
      <c r="CL53" s="285"/>
      <c r="CM53" s="285"/>
      <c r="CN53" s="285"/>
      <c r="CO53" s="285"/>
      <c r="CP53" s="285"/>
      <c r="CQ53" s="285"/>
      <c r="CR53" s="285"/>
      <c r="CS53" s="285"/>
      <c r="CT53" s="285"/>
      <c r="CU53" s="285"/>
      <c r="CV53" s="285"/>
      <c r="CW53" s="285"/>
      <c r="CX53" s="285"/>
      <c r="CY53" s="285"/>
      <c r="CZ53" s="285"/>
      <c r="DA53" s="285"/>
      <c r="DB53" s="285"/>
      <c r="DC53" s="285"/>
      <c r="DD53" s="285"/>
      <c r="DE53" s="285"/>
      <c r="DF53" s="285"/>
      <c r="DG53" s="285"/>
      <c r="DH53" s="285"/>
      <c r="DI53" s="285"/>
      <c r="DJ53" s="285"/>
      <c r="DK53" s="285"/>
      <c r="DL53" s="285"/>
      <c r="DM53" s="285"/>
      <c r="DN53" s="285"/>
      <c r="DO53" s="285"/>
      <c r="DP53" s="285"/>
      <c r="DQ53" s="285"/>
      <c r="DR53" s="285"/>
      <c r="DS53" s="285"/>
      <c r="DT53" s="285"/>
      <c r="DU53" s="285"/>
      <c r="DV53" s="285"/>
      <c r="DW53" s="285"/>
      <c r="DX53" s="285"/>
      <c r="DY53" s="285"/>
      <c r="DZ53" s="285"/>
      <c r="EA53" s="285"/>
      <c r="EB53" s="285"/>
      <c r="EC53" s="285"/>
      <c r="ED53" s="285"/>
      <c r="EE53" s="285"/>
      <c r="EF53" s="285"/>
      <c r="EG53" s="285"/>
      <c r="EH53" s="285"/>
      <c r="EI53" s="285"/>
      <c r="EJ53" s="285"/>
      <c r="EK53" s="285"/>
      <c r="EL53" s="285"/>
      <c r="EM53" s="285"/>
      <c r="EN53" s="285"/>
      <c r="EO53" s="285"/>
      <c r="EP53" s="285"/>
      <c r="EQ53" s="285"/>
      <c r="ER53" s="285"/>
      <c r="ES53" s="285"/>
      <c r="ET53" s="285"/>
      <c r="EU53" s="285"/>
      <c r="EV53" s="285"/>
      <c r="EW53" s="285"/>
      <c r="EX53" s="285"/>
      <c r="EY53" s="285"/>
      <c r="EZ53" s="285"/>
      <c r="FA53" s="285"/>
      <c r="FB53" s="285"/>
      <c r="FC53" s="285"/>
      <c r="FD53" s="285"/>
      <c r="FE53" s="285"/>
      <c r="FF53" s="285"/>
      <c r="FG53" s="285"/>
      <c r="FH53" s="285"/>
      <c r="FI53" s="285"/>
      <c r="FJ53" s="285"/>
      <c r="FK53" s="285"/>
      <c r="FL53" s="285"/>
      <c r="FM53" s="285"/>
      <c r="FN53" s="285"/>
      <c r="FO53" s="285"/>
      <c r="FP53" s="285"/>
      <c r="FQ53" s="285"/>
      <c r="FR53" s="285"/>
      <c r="FS53" s="285"/>
      <c r="FT53" s="285"/>
      <c r="FU53" s="285"/>
      <c r="FV53" s="285"/>
      <c r="FW53" s="285"/>
      <c r="FX53" s="285"/>
      <c r="FY53" s="285"/>
      <c r="FZ53" s="285"/>
      <c r="GA53" s="285"/>
      <c r="GB53" s="285"/>
      <c r="GC53" s="285"/>
      <c r="GD53" s="285"/>
      <c r="GE53" s="285"/>
      <c r="GF53" s="285"/>
      <c r="GG53" s="285"/>
      <c r="GH53" s="285"/>
      <c r="GI53" s="285"/>
      <c r="GJ53" s="285"/>
      <c r="GK53" s="285"/>
      <c r="GL53" s="285"/>
      <c r="GM53" s="285"/>
      <c r="GN53" s="285"/>
      <c r="GO53" s="285"/>
      <c r="GP53" s="285"/>
      <c r="GQ53" s="285"/>
      <c r="GR53" s="285"/>
      <c r="GS53" s="285"/>
      <c r="GT53" s="285"/>
      <c r="GU53" s="285"/>
      <c r="GV53" s="285"/>
      <c r="GW53" s="285"/>
      <c r="GX53" s="285"/>
      <c r="GY53" s="285"/>
      <c r="GZ53" s="285"/>
      <c r="HA53" s="285"/>
      <c r="HB53" s="285"/>
      <c r="HC53" s="285"/>
      <c r="HD53" s="285"/>
      <c r="HE53" s="285"/>
      <c r="HF53" s="285"/>
      <c r="HG53" s="285"/>
      <c r="HH53" s="285"/>
      <c r="HI53" s="285"/>
      <c r="HJ53" s="285"/>
      <c r="HK53" s="285"/>
      <c r="HL53" s="285"/>
      <c r="HM53" s="285"/>
      <c r="HN53" s="285"/>
      <c r="HO53" s="285"/>
      <c r="HP53" s="285"/>
      <c r="HQ53" s="285"/>
      <c r="HR53" s="285"/>
      <c r="HS53" s="285"/>
      <c r="HT53" s="285"/>
      <c r="HU53" s="285"/>
      <c r="HV53" s="285"/>
      <c r="HW53" s="285"/>
      <c r="HX53" s="285"/>
      <c r="HY53" s="285"/>
      <c r="HZ53" s="285"/>
      <c r="IA53" s="285"/>
      <c r="IB53" s="285"/>
      <c r="IC53" s="285"/>
      <c r="ID53" s="285"/>
      <c r="IE53" s="285"/>
      <c r="IF53" s="285"/>
      <c r="IG53" s="285"/>
      <c r="IH53" s="285"/>
      <c r="II53" s="285"/>
      <c r="IJ53" s="285"/>
      <c r="IK53" s="285"/>
      <c r="IL53" s="285"/>
      <c r="IM53" s="285"/>
      <c r="IN53" s="285"/>
      <c r="IO53" s="285"/>
      <c r="IP53" s="285"/>
      <c r="IQ53" s="285"/>
      <c r="IR53" s="285"/>
      <c r="IS53" s="285"/>
      <c r="IT53" s="285"/>
      <c r="IU53" s="285"/>
    </row>
    <row r="54" spans="1:255" x14ac:dyDescent="0.3">
      <c r="A54" s="218" t="s">
        <v>25</v>
      </c>
      <c r="B54" s="188">
        <f>SUM(B49:B53)</f>
        <v>572</v>
      </c>
      <c r="C54" s="290">
        <f>SUM(C49:C53)</f>
        <v>11.21</v>
      </c>
      <c r="D54" s="290">
        <f>SUM(D49:D53)</f>
        <v>26.069999999999997</v>
      </c>
      <c r="E54" s="290">
        <f>SUM(E49:E53)</f>
        <v>89.4</v>
      </c>
      <c r="F54" s="290">
        <f>SUM(F49:F53)</f>
        <v>638.79999999999995</v>
      </c>
      <c r="G54" s="290"/>
      <c r="H54" s="290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246"/>
      <c r="AK54" s="246"/>
      <c r="AL54" s="246"/>
      <c r="AM54" s="246"/>
      <c r="AN54" s="246"/>
      <c r="AO54" s="246"/>
      <c r="AP54" s="246"/>
      <c r="AQ54" s="246"/>
      <c r="AR54" s="246"/>
      <c r="AS54" s="246"/>
      <c r="AT54" s="246"/>
      <c r="AU54" s="246"/>
      <c r="AV54" s="246"/>
      <c r="AW54" s="246"/>
      <c r="AX54" s="246"/>
      <c r="AY54" s="246"/>
      <c r="AZ54" s="246"/>
      <c r="BA54" s="246"/>
      <c r="BB54" s="246"/>
      <c r="BC54" s="246"/>
      <c r="BD54" s="246"/>
      <c r="BE54" s="246"/>
      <c r="BF54" s="246"/>
      <c r="BG54" s="246"/>
      <c r="BH54" s="246"/>
      <c r="BI54" s="246"/>
      <c r="BJ54" s="246"/>
      <c r="BK54" s="246"/>
      <c r="BL54" s="246"/>
      <c r="BM54" s="246"/>
      <c r="BN54" s="246"/>
      <c r="BO54" s="246"/>
      <c r="BP54" s="246"/>
      <c r="BQ54" s="246"/>
      <c r="BR54" s="246"/>
      <c r="BS54" s="246"/>
      <c r="BT54" s="246"/>
      <c r="BU54" s="246"/>
      <c r="BV54" s="246"/>
      <c r="BW54" s="246"/>
      <c r="BX54" s="246"/>
      <c r="BY54" s="246"/>
      <c r="BZ54" s="246"/>
      <c r="CA54" s="246"/>
      <c r="CB54" s="246"/>
      <c r="CC54" s="246"/>
      <c r="CD54" s="246"/>
      <c r="CE54" s="246"/>
      <c r="CF54" s="246"/>
      <c r="CG54" s="246"/>
      <c r="CH54" s="246"/>
      <c r="CI54" s="246"/>
      <c r="CJ54" s="246"/>
      <c r="CK54" s="246"/>
      <c r="CL54" s="246"/>
      <c r="CM54" s="246"/>
      <c r="CN54" s="246"/>
      <c r="CO54" s="246"/>
      <c r="CP54" s="246"/>
      <c r="CQ54" s="246"/>
      <c r="CR54" s="246"/>
      <c r="CS54" s="246"/>
      <c r="CT54" s="246"/>
      <c r="CU54" s="246"/>
      <c r="CV54" s="246"/>
      <c r="CW54" s="246"/>
      <c r="CX54" s="246"/>
      <c r="CY54" s="246"/>
      <c r="CZ54" s="246"/>
      <c r="DA54" s="246"/>
      <c r="DB54" s="246"/>
      <c r="DC54" s="246"/>
      <c r="DD54" s="246"/>
      <c r="DE54" s="246"/>
      <c r="DF54" s="246"/>
      <c r="DG54" s="246"/>
      <c r="DH54" s="246"/>
      <c r="DI54" s="246"/>
      <c r="DJ54" s="246"/>
      <c r="DK54" s="246"/>
      <c r="DL54" s="246"/>
      <c r="DM54" s="246"/>
      <c r="DN54" s="246"/>
      <c r="DO54" s="246"/>
      <c r="DP54" s="246"/>
      <c r="DQ54" s="246"/>
      <c r="DR54" s="246"/>
      <c r="DS54" s="246"/>
      <c r="DT54" s="246"/>
      <c r="DU54" s="246"/>
      <c r="DV54" s="246"/>
      <c r="DW54" s="246"/>
      <c r="DX54" s="246"/>
      <c r="DY54" s="246"/>
      <c r="DZ54" s="246"/>
      <c r="EA54" s="246"/>
      <c r="EB54" s="246"/>
      <c r="EC54" s="246"/>
      <c r="ED54" s="246"/>
      <c r="EE54" s="246"/>
      <c r="EF54" s="246"/>
      <c r="EG54" s="246"/>
      <c r="EH54" s="246"/>
      <c r="EI54" s="246"/>
      <c r="EJ54" s="246"/>
      <c r="EK54" s="246"/>
      <c r="EL54" s="246"/>
      <c r="EM54" s="246"/>
      <c r="EN54" s="246"/>
      <c r="EO54" s="246"/>
      <c r="EP54" s="246"/>
      <c r="EQ54" s="246"/>
      <c r="ER54" s="246"/>
      <c r="ES54" s="246"/>
      <c r="ET54" s="246"/>
      <c r="EU54" s="246"/>
      <c r="EV54" s="246"/>
      <c r="EW54" s="246"/>
      <c r="EX54" s="246"/>
      <c r="EY54" s="246"/>
      <c r="EZ54" s="246"/>
      <c r="FA54" s="246"/>
      <c r="FB54" s="246"/>
      <c r="FC54" s="246"/>
      <c r="FD54" s="246"/>
      <c r="FE54" s="246"/>
      <c r="FF54" s="246"/>
      <c r="FG54" s="246"/>
      <c r="FH54" s="246"/>
      <c r="FI54" s="246"/>
      <c r="FJ54" s="246"/>
      <c r="FK54" s="246"/>
      <c r="FL54" s="246"/>
      <c r="FM54" s="246"/>
      <c r="FN54" s="246"/>
      <c r="FO54" s="246"/>
      <c r="FP54" s="246"/>
      <c r="FQ54" s="246"/>
      <c r="FR54" s="246"/>
      <c r="FS54" s="246"/>
      <c r="FT54" s="246"/>
      <c r="FU54" s="246"/>
      <c r="FV54" s="246"/>
      <c r="FW54" s="246"/>
      <c r="FX54" s="246"/>
      <c r="FY54" s="246"/>
      <c r="FZ54" s="246"/>
      <c r="GA54" s="246"/>
      <c r="GB54" s="246"/>
      <c r="GC54" s="246"/>
      <c r="GD54" s="246"/>
      <c r="GE54" s="246"/>
      <c r="GF54" s="246"/>
      <c r="GG54" s="246"/>
      <c r="GH54" s="246"/>
      <c r="GI54" s="246"/>
      <c r="GJ54" s="246"/>
      <c r="GK54" s="246"/>
      <c r="GL54" s="246"/>
      <c r="GM54" s="246"/>
      <c r="GN54" s="246"/>
      <c r="GO54" s="246"/>
      <c r="GP54" s="246"/>
      <c r="GQ54" s="246"/>
      <c r="GR54" s="246"/>
      <c r="GS54" s="246"/>
      <c r="GT54" s="246"/>
      <c r="GU54" s="246"/>
      <c r="GV54" s="246"/>
      <c r="GW54" s="246"/>
      <c r="GX54" s="246"/>
      <c r="GY54" s="246"/>
      <c r="GZ54" s="246"/>
      <c r="HA54" s="246"/>
      <c r="HB54" s="246"/>
      <c r="HC54" s="246"/>
      <c r="HD54" s="246"/>
      <c r="HE54" s="246"/>
      <c r="HF54" s="246"/>
      <c r="HG54" s="246"/>
      <c r="HH54" s="246"/>
      <c r="HI54" s="246"/>
      <c r="HJ54" s="246"/>
      <c r="HK54" s="246"/>
      <c r="HL54" s="246"/>
      <c r="HM54" s="246"/>
      <c r="HN54" s="246"/>
      <c r="HO54" s="246"/>
      <c r="HP54" s="246"/>
      <c r="HQ54" s="246"/>
      <c r="HR54" s="246"/>
      <c r="HS54" s="246"/>
      <c r="HT54" s="246"/>
      <c r="HU54" s="246"/>
      <c r="HV54" s="246"/>
      <c r="HW54" s="246"/>
      <c r="HX54" s="246"/>
      <c r="HY54" s="246"/>
      <c r="HZ54" s="246"/>
      <c r="IA54" s="246"/>
      <c r="IB54" s="246"/>
      <c r="IC54" s="246"/>
      <c r="ID54" s="246"/>
      <c r="IE54" s="246"/>
      <c r="IF54" s="246"/>
      <c r="IG54" s="246"/>
      <c r="IH54" s="246"/>
      <c r="II54" s="246"/>
      <c r="IJ54" s="246"/>
      <c r="IK54" s="246"/>
      <c r="IL54" s="246"/>
      <c r="IM54" s="246"/>
      <c r="IN54" s="246"/>
      <c r="IO54" s="246"/>
      <c r="IP54" s="246"/>
      <c r="IQ54" s="246"/>
      <c r="IR54" s="246"/>
      <c r="IS54" s="246"/>
      <c r="IT54" s="246"/>
      <c r="IU54" s="246"/>
    </row>
    <row r="55" spans="1:255" ht="13.8" x14ac:dyDescent="0.3">
      <c r="A55" s="278" t="s">
        <v>137</v>
      </c>
      <c r="B55" s="279"/>
      <c r="C55" s="279"/>
      <c r="D55" s="279"/>
      <c r="E55" s="279"/>
      <c r="F55" s="279"/>
      <c r="G55" s="279"/>
      <c r="H55" s="280"/>
    </row>
    <row r="56" spans="1:255" x14ac:dyDescent="0.3">
      <c r="A56" s="185" t="s">
        <v>1</v>
      </c>
      <c r="B56" s="186"/>
      <c r="C56" s="186"/>
      <c r="D56" s="186"/>
      <c r="E56" s="186"/>
      <c r="F56" s="186"/>
      <c r="G56" s="186"/>
      <c r="H56" s="187"/>
    </row>
    <row r="57" spans="1:255" ht="10.5" customHeight="1" x14ac:dyDescent="0.3">
      <c r="A57" s="281" t="s">
        <v>2</v>
      </c>
      <c r="B57" s="282" t="s">
        <v>6</v>
      </c>
      <c r="C57" s="283" t="s">
        <v>307</v>
      </c>
      <c r="D57" s="283" t="s">
        <v>308</v>
      </c>
      <c r="E57" s="283" t="s">
        <v>9</v>
      </c>
      <c r="F57" s="283" t="s">
        <v>10</v>
      </c>
      <c r="G57" s="284" t="s">
        <v>4</v>
      </c>
      <c r="H57" s="281" t="s">
        <v>5</v>
      </c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44"/>
      <c r="BC57" s="144"/>
      <c r="BD57" s="144"/>
      <c r="BE57" s="144"/>
      <c r="BF57" s="144"/>
      <c r="BG57" s="144"/>
      <c r="BH57" s="144"/>
      <c r="BI57" s="144"/>
      <c r="BJ57" s="144"/>
      <c r="BK57" s="144"/>
      <c r="BL57" s="144"/>
      <c r="BM57" s="144"/>
      <c r="BN57" s="144"/>
      <c r="BO57" s="144"/>
      <c r="BP57" s="144"/>
      <c r="BQ57" s="144"/>
      <c r="BR57" s="144"/>
      <c r="BS57" s="144"/>
      <c r="BT57" s="144"/>
      <c r="BU57" s="144"/>
      <c r="BV57" s="144"/>
      <c r="BW57" s="144"/>
      <c r="BX57" s="144"/>
      <c r="BY57" s="144"/>
      <c r="BZ57" s="144"/>
      <c r="CA57" s="144"/>
      <c r="CB57" s="144"/>
      <c r="CC57" s="144"/>
      <c r="CD57" s="144"/>
      <c r="CE57" s="144"/>
      <c r="CF57" s="144"/>
      <c r="CG57" s="144"/>
      <c r="CH57" s="144"/>
      <c r="CI57" s="144"/>
      <c r="CJ57" s="144"/>
      <c r="CK57" s="144"/>
      <c r="CL57" s="144"/>
      <c r="CM57" s="144"/>
      <c r="CN57" s="144"/>
      <c r="CO57" s="144"/>
      <c r="CP57" s="144"/>
      <c r="CQ57" s="144"/>
      <c r="CR57" s="144"/>
      <c r="CS57" s="144"/>
      <c r="CT57" s="144"/>
      <c r="CU57" s="144"/>
      <c r="CV57" s="144"/>
      <c r="CW57" s="144"/>
      <c r="CX57" s="144"/>
      <c r="CY57" s="144"/>
      <c r="CZ57" s="144"/>
      <c r="DA57" s="144"/>
      <c r="DB57" s="144"/>
      <c r="DC57" s="144"/>
      <c r="DD57" s="144"/>
      <c r="DE57" s="144"/>
      <c r="DF57" s="144"/>
      <c r="DG57" s="144"/>
      <c r="DH57" s="144"/>
      <c r="DI57" s="144"/>
      <c r="DJ57" s="144"/>
      <c r="DK57" s="144"/>
      <c r="DL57" s="144"/>
      <c r="DM57" s="144"/>
      <c r="DN57" s="144"/>
      <c r="DO57" s="144"/>
      <c r="DP57" s="144"/>
      <c r="DQ57" s="144"/>
      <c r="DR57" s="144"/>
      <c r="DS57" s="144"/>
      <c r="DT57" s="144"/>
      <c r="DU57" s="144"/>
      <c r="DV57" s="144"/>
      <c r="DW57" s="144"/>
      <c r="DX57" s="144"/>
      <c r="DY57" s="144"/>
      <c r="DZ57" s="144"/>
      <c r="EA57" s="144"/>
      <c r="EB57" s="144"/>
      <c r="EC57" s="144"/>
      <c r="ED57" s="144"/>
      <c r="EE57" s="144"/>
      <c r="EF57" s="144"/>
      <c r="EG57" s="144"/>
      <c r="EH57" s="144"/>
      <c r="EI57" s="144"/>
      <c r="EJ57" s="144"/>
      <c r="EK57" s="144"/>
      <c r="EL57" s="144"/>
      <c r="EM57" s="144"/>
      <c r="EN57" s="144"/>
      <c r="EO57" s="144"/>
      <c r="EP57" s="144"/>
      <c r="EQ57" s="144"/>
      <c r="ER57" s="144"/>
      <c r="ES57" s="144"/>
      <c r="ET57" s="144"/>
      <c r="EU57" s="144"/>
      <c r="EV57" s="144"/>
      <c r="EW57" s="144"/>
      <c r="EX57" s="144"/>
      <c r="EY57" s="144"/>
      <c r="EZ57" s="144"/>
      <c r="FA57" s="144"/>
      <c r="FB57" s="144"/>
      <c r="FC57" s="144"/>
      <c r="FD57" s="144"/>
      <c r="FE57" s="144"/>
      <c r="FF57" s="144"/>
      <c r="FG57" s="144"/>
      <c r="FH57" s="144"/>
      <c r="FI57" s="144"/>
      <c r="FJ57" s="144"/>
      <c r="FK57" s="144"/>
      <c r="FL57" s="144"/>
      <c r="FM57" s="144"/>
      <c r="FN57" s="144"/>
      <c r="FO57" s="144"/>
      <c r="FP57" s="144"/>
      <c r="FQ57" s="144"/>
      <c r="FR57" s="144"/>
      <c r="FS57" s="144"/>
      <c r="FT57" s="144"/>
      <c r="FU57" s="144"/>
      <c r="FV57" s="144"/>
      <c r="FW57" s="144"/>
      <c r="FX57" s="144"/>
      <c r="FY57" s="144"/>
      <c r="FZ57" s="144"/>
      <c r="GA57" s="144"/>
      <c r="GB57" s="144"/>
      <c r="GC57" s="144"/>
      <c r="GD57" s="144"/>
      <c r="GE57" s="144"/>
      <c r="GF57" s="144"/>
      <c r="GG57" s="144"/>
      <c r="GH57" s="144"/>
      <c r="GI57" s="144"/>
      <c r="GJ57" s="144"/>
      <c r="GK57" s="144"/>
      <c r="GL57" s="144"/>
      <c r="GM57" s="144"/>
      <c r="GN57" s="144"/>
      <c r="GO57" s="144"/>
      <c r="GP57" s="144"/>
      <c r="GQ57" s="144"/>
      <c r="GR57" s="144"/>
      <c r="GS57" s="144"/>
      <c r="GT57" s="144"/>
      <c r="GU57" s="144"/>
      <c r="GV57" s="144"/>
      <c r="GW57" s="144"/>
      <c r="GX57" s="144"/>
      <c r="GY57" s="144"/>
      <c r="GZ57" s="144"/>
      <c r="HA57" s="144"/>
      <c r="HB57" s="144"/>
      <c r="HC57" s="144"/>
      <c r="HD57" s="144"/>
      <c r="HE57" s="144"/>
      <c r="HF57" s="144"/>
      <c r="HG57" s="144"/>
      <c r="HH57" s="144"/>
      <c r="HI57" s="144"/>
      <c r="HJ57" s="144"/>
      <c r="HK57" s="144"/>
      <c r="HL57" s="144"/>
      <c r="HM57" s="144"/>
      <c r="HN57" s="144"/>
      <c r="HO57" s="144"/>
      <c r="HP57" s="144"/>
      <c r="HQ57" s="144"/>
      <c r="HR57" s="144"/>
      <c r="HS57" s="144"/>
      <c r="HT57" s="144"/>
      <c r="HU57" s="144"/>
      <c r="HV57" s="144"/>
      <c r="HW57" s="144"/>
      <c r="HX57" s="144"/>
      <c r="HY57" s="144"/>
      <c r="HZ57" s="144"/>
      <c r="IA57" s="144"/>
      <c r="IB57" s="144"/>
      <c r="IC57" s="144"/>
      <c r="ID57" s="144"/>
      <c r="IE57" s="144"/>
      <c r="IF57" s="144"/>
      <c r="IG57" s="144"/>
      <c r="IH57" s="144"/>
      <c r="II57" s="144"/>
      <c r="IJ57" s="144"/>
      <c r="IK57" s="144"/>
      <c r="IL57" s="144"/>
      <c r="IM57" s="144"/>
      <c r="IN57" s="144"/>
      <c r="IO57" s="144"/>
      <c r="IP57" s="144"/>
      <c r="IQ57" s="144"/>
      <c r="IR57" s="144"/>
      <c r="IS57" s="144"/>
      <c r="IT57" s="144"/>
      <c r="IU57" s="144"/>
    </row>
    <row r="58" spans="1:255" x14ac:dyDescent="0.3">
      <c r="A58" s="193" t="s">
        <v>239</v>
      </c>
      <c r="B58" s="194"/>
      <c r="C58" s="195"/>
      <c r="D58" s="195"/>
      <c r="E58" s="195"/>
      <c r="F58" s="195"/>
      <c r="G58" s="194"/>
      <c r="H58" s="196"/>
    </row>
    <row r="59" spans="1:255" s="269" customFormat="1" x14ac:dyDescent="0.25">
      <c r="A59" s="197" t="s">
        <v>262</v>
      </c>
      <c r="B59" s="292">
        <v>100</v>
      </c>
      <c r="C59" s="292">
        <f>0.66/60*100</f>
        <v>1.1000000000000001</v>
      </c>
      <c r="D59" s="292">
        <f>0.12/60*100</f>
        <v>0.2</v>
      </c>
      <c r="E59" s="292">
        <f>2.28/60*100</f>
        <v>3.8</v>
      </c>
      <c r="F59" s="292">
        <f>13.2/60*100</f>
        <v>22</v>
      </c>
      <c r="G59" s="292" t="s">
        <v>77</v>
      </c>
      <c r="H59" s="235" t="s">
        <v>78</v>
      </c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184"/>
      <c r="BN59" s="184"/>
      <c r="BO59" s="184"/>
      <c r="BP59" s="184"/>
      <c r="BQ59" s="184"/>
      <c r="BR59" s="184"/>
      <c r="BS59" s="184"/>
      <c r="BT59" s="184"/>
      <c r="BU59" s="184"/>
      <c r="BV59" s="184"/>
      <c r="BW59" s="184"/>
      <c r="BX59" s="184"/>
      <c r="BY59" s="184"/>
      <c r="BZ59" s="184"/>
      <c r="CA59" s="184"/>
      <c r="CB59" s="184"/>
      <c r="CC59" s="184"/>
      <c r="CD59" s="184"/>
      <c r="CE59" s="184"/>
      <c r="CF59" s="184"/>
      <c r="CG59" s="184"/>
      <c r="CH59" s="184"/>
      <c r="CI59" s="184"/>
      <c r="CJ59" s="184"/>
      <c r="CK59" s="184"/>
      <c r="CL59" s="184"/>
      <c r="CM59" s="184"/>
      <c r="CN59" s="184"/>
      <c r="CO59" s="184"/>
      <c r="CP59" s="184"/>
      <c r="CQ59" s="184"/>
      <c r="CR59" s="184"/>
      <c r="CS59" s="184"/>
      <c r="CT59" s="184"/>
      <c r="CU59" s="184"/>
      <c r="CV59" s="184"/>
      <c r="CW59" s="184"/>
      <c r="CX59" s="184"/>
      <c r="CY59" s="184"/>
      <c r="CZ59" s="184"/>
      <c r="DA59" s="184"/>
      <c r="DB59" s="184"/>
      <c r="DC59" s="184"/>
      <c r="DD59" s="184"/>
      <c r="DE59" s="184"/>
      <c r="DF59" s="184"/>
      <c r="DG59" s="184"/>
      <c r="DH59" s="184"/>
      <c r="DI59" s="184"/>
      <c r="DJ59" s="184"/>
      <c r="DK59" s="184"/>
      <c r="DL59" s="184"/>
      <c r="DM59" s="184"/>
      <c r="DN59" s="184"/>
      <c r="DO59" s="184"/>
      <c r="DP59" s="184"/>
      <c r="DQ59" s="184"/>
      <c r="DR59" s="184"/>
      <c r="DS59" s="184"/>
      <c r="DT59" s="184"/>
      <c r="DU59" s="184"/>
      <c r="DV59" s="184"/>
      <c r="DW59" s="184"/>
      <c r="DX59" s="184"/>
      <c r="DY59" s="184"/>
      <c r="DZ59" s="184"/>
      <c r="EA59" s="184"/>
      <c r="EB59" s="184"/>
      <c r="EC59" s="184"/>
      <c r="ED59" s="184"/>
      <c r="EE59" s="184"/>
      <c r="EF59" s="184"/>
      <c r="EG59" s="184"/>
      <c r="EH59" s="184"/>
      <c r="EI59" s="184"/>
      <c r="EJ59" s="184"/>
      <c r="EK59" s="184"/>
      <c r="EL59" s="184"/>
      <c r="EM59" s="184"/>
      <c r="EN59" s="184"/>
      <c r="EO59" s="184"/>
      <c r="EP59" s="184"/>
      <c r="EQ59" s="184"/>
      <c r="ER59" s="184"/>
      <c r="ES59" s="184"/>
      <c r="ET59" s="184"/>
      <c r="EU59" s="184"/>
      <c r="EV59" s="184"/>
      <c r="EW59" s="184"/>
      <c r="EX59" s="184"/>
      <c r="EY59" s="184"/>
      <c r="EZ59" s="184"/>
      <c r="FA59" s="184"/>
      <c r="FB59" s="184"/>
      <c r="FC59" s="184"/>
      <c r="FD59" s="184"/>
      <c r="FE59" s="184"/>
      <c r="FF59" s="184"/>
      <c r="FG59" s="184"/>
      <c r="FH59" s="184"/>
      <c r="FI59" s="184"/>
      <c r="FJ59" s="184"/>
      <c r="FK59" s="184"/>
      <c r="FL59" s="184"/>
      <c r="FM59" s="184"/>
      <c r="FN59" s="184"/>
      <c r="FO59" s="184"/>
      <c r="FP59" s="184"/>
      <c r="FQ59" s="184"/>
      <c r="FR59" s="184"/>
      <c r="FS59" s="184"/>
      <c r="FT59" s="184"/>
      <c r="FU59" s="184"/>
      <c r="FV59" s="184"/>
      <c r="FW59" s="184"/>
      <c r="FX59" s="184"/>
      <c r="FY59" s="184"/>
      <c r="FZ59" s="184"/>
      <c r="GA59" s="184"/>
      <c r="GB59" s="184"/>
      <c r="GC59" s="184"/>
      <c r="GD59" s="184"/>
      <c r="GE59" s="184"/>
      <c r="GF59" s="184"/>
      <c r="GG59" s="184"/>
      <c r="GH59" s="184"/>
      <c r="GI59" s="184"/>
      <c r="GJ59" s="184"/>
      <c r="GK59" s="184"/>
      <c r="GL59" s="184"/>
      <c r="GM59" s="184"/>
      <c r="GN59" s="184"/>
      <c r="GO59" s="184"/>
      <c r="GP59" s="184"/>
      <c r="GQ59" s="184"/>
      <c r="GR59" s="184"/>
      <c r="GS59" s="184"/>
      <c r="GT59" s="184"/>
      <c r="GU59" s="184"/>
      <c r="GV59" s="184"/>
      <c r="GW59" s="184"/>
      <c r="GX59" s="184"/>
      <c r="GY59" s="184"/>
      <c r="GZ59" s="184"/>
      <c r="HA59" s="184"/>
      <c r="HB59" s="184"/>
      <c r="HC59" s="184"/>
      <c r="HD59" s="184"/>
      <c r="HE59" s="184"/>
      <c r="HF59" s="184"/>
      <c r="HG59" s="184"/>
      <c r="HH59" s="184"/>
      <c r="HI59" s="184"/>
      <c r="HJ59" s="184"/>
      <c r="HK59" s="184"/>
      <c r="HL59" s="184"/>
      <c r="HM59" s="184"/>
      <c r="HN59" s="184"/>
      <c r="HO59" s="184"/>
      <c r="HP59" s="184"/>
      <c r="HQ59" s="184"/>
      <c r="HR59" s="184"/>
      <c r="HS59" s="184"/>
      <c r="HT59" s="184"/>
      <c r="HU59" s="184"/>
      <c r="HV59" s="184"/>
      <c r="HW59" s="184"/>
      <c r="HX59" s="184"/>
      <c r="HY59" s="184"/>
      <c r="HZ59" s="184"/>
      <c r="IA59" s="184"/>
      <c r="IB59" s="184"/>
      <c r="IC59" s="184"/>
      <c r="ID59" s="184"/>
      <c r="IE59" s="184"/>
      <c r="IF59" s="184"/>
      <c r="IG59" s="184"/>
      <c r="IH59" s="184"/>
      <c r="II59" s="184"/>
      <c r="IJ59" s="184"/>
      <c r="IK59" s="184"/>
      <c r="IL59" s="184"/>
      <c r="IM59" s="184"/>
      <c r="IN59" s="184"/>
      <c r="IO59" s="184"/>
      <c r="IP59" s="184"/>
      <c r="IQ59" s="184"/>
      <c r="IR59" s="184"/>
      <c r="IS59" s="184"/>
      <c r="IT59" s="184"/>
      <c r="IU59" s="184"/>
    </row>
    <row r="60" spans="1:255" ht="24" x14ac:dyDescent="0.3">
      <c r="A60" s="208" t="s">
        <v>86</v>
      </c>
      <c r="B60" s="198">
        <v>180</v>
      </c>
      <c r="C60" s="231">
        <v>4.38</v>
      </c>
      <c r="D60" s="231">
        <v>6.44</v>
      </c>
      <c r="E60" s="231">
        <v>44.02</v>
      </c>
      <c r="F60" s="231">
        <v>251.64</v>
      </c>
      <c r="G60" s="288" t="s">
        <v>87</v>
      </c>
      <c r="H60" s="257" t="s">
        <v>88</v>
      </c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  <c r="AP60" s="255"/>
      <c r="AQ60" s="255"/>
      <c r="AR60" s="255"/>
      <c r="AS60" s="255"/>
      <c r="AT60" s="255"/>
      <c r="AU60" s="255"/>
      <c r="AV60" s="255"/>
      <c r="AW60" s="255"/>
      <c r="AX60" s="255"/>
      <c r="AY60" s="255"/>
      <c r="AZ60" s="255"/>
      <c r="BA60" s="255"/>
      <c r="BB60" s="255"/>
      <c r="BC60" s="255"/>
      <c r="BD60" s="255"/>
      <c r="BE60" s="255"/>
      <c r="BF60" s="255"/>
      <c r="BG60" s="255"/>
      <c r="BH60" s="255"/>
      <c r="BI60" s="255"/>
      <c r="BJ60" s="255"/>
      <c r="BK60" s="255"/>
      <c r="BL60" s="255"/>
      <c r="BM60" s="255"/>
      <c r="BN60" s="255"/>
      <c r="BO60" s="255"/>
      <c r="BP60" s="255"/>
      <c r="BQ60" s="255"/>
      <c r="BR60" s="255"/>
      <c r="BS60" s="255"/>
      <c r="BT60" s="255"/>
      <c r="BU60" s="255"/>
      <c r="BV60" s="255"/>
      <c r="BW60" s="255"/>
      <c r="BX60" s="255"/>
      <c r="BY60" s="255"/>
      <c r="BZ60" s="255"/>
      <c r="CA60" s="255"/>
      <c r="CB60" s="255"/>
      <c r="CC60" s="255"/>
      <c r="CD60" s="255"/>
      <c r="CE60" s="255"/>
      <c r="CF60" s="255"/>
      <c r="CG60" s="255"/>
      <c r="CH60" s="255"/>
      <c r="CI60" s="255"/>
      <c r="CJ60" s="255"/>
      <c r="CK60" s="255"/>
      <c r="CL60" s="255"/>
      <c r="CM60" s="255"/>
      <c r="CN60" s="255"/>
      <c r="CO60" s="255"/>
      <c r="CP60" s="255"/>
      <c r="CQ60" s="255"/>
      <c r="CR60" s="255"/>
      <c r="CS60" s="255"/>
      <c r="CT60" s="255"/>
      <c r="CU60" s="255"/>
      <c r="CV60" s="255"/>
      <c r="CW60" s="255"/>
      <c r="CX60" s="255"/>
      <c r="CY60" s="255"/>
      <c r="CZ60" s="255"/>
      <c r="DA60" s="255"/>
      <c r="DB60" s="255"/>
      <c r="DC60" s="255"/>
      <c r="DD60" s="255"/>
      <c r="DE60" s="255"/>
      <c r="DF60" s="255"/>
      <c r="DG60" s="255"/>
      <c r="DH60" s="255"/>
      <c r="DI60" s="255"/>
      <c r="DJ60" s="255"/>
      <c r="DK60" s="255"/>
      <c r="DL60" s="255"/>
      <c r="DM60" s="255"/>
      <c r="DN60" s="255"/>
      <c r="DO60" s="255"/>
      <c r="DP60" s="255"/>
      <c r="DQ60" s="255"/>
      <c r="DR60" s="255"/>
      <c r="DS60" s="255"/>
      <c r="DT60" s="255"/>
      <c r="DU60" s="255"/>
      <c r="DV60" s="255"/>
      <c r="DW60" s="255"/>
      <c r="DX60" s="255"/>
      <c r="DY60" s="255"/>
      <c r="DZ60" s="255"/>
      <c r="EA60" s="255"/>
      <c r="EB60" s="255"/>
      <c r="EC60" s="255"/>
      <c r="ED60" s="255"/>
      <c r="EE60" s="255"/>
      <c r="EF60" s="255"/>
      <c r="EG60" s="255"/>
      <c r="EH60" s="255"/>
      <c r="EI60" s="255"/>
      <c r="EJ60" s="255"/>
      <c r="EK60" s="255"/>
      <c r="EL60" s="255"/>
      <c r="EM60" s="255"/>
      <c r="EN60" s="255"/>
      <c r="EO60" s="255"/>
      <c r="EP60" s="255"/>
      <c r="EQ60" s="255"/>
      <c r="ER60" s="255"/>
      <c r="ES60" s="255"/>
      <c r="ET60" s="255"/>
      <c r="EU60" s="255"/>
      <c r="EV60" s="255"/>
      <c r="EW60" s="255"/>
      <c r="EX60" s="255"/>
      <c r="EY60" s="255"/>
      <c r="EZ60" s="255"/>
      <c r="FA60" s="255"/>
      <c r="FB60" s="255"/>
      <c r="FC60" s="255"/>
      <c r="FD60" s="255"/>
      <c r="FE60" s="255"/>
      <c r="FF60" s="255"/>
      <c r="FG60" s="255"/>
      <c r="FH60" s="255"/>
      <c r="FI60" s="255"/>
      <c r="FJ60" s="255"/>
      <c r="FK60" s="255"/>
      <c r="FL60" s="255"/>
      <c r="FM60" s="255"/>
      <c r="FN60" s="255"/>
      <c r="FO60" s="255"/>
      <c r="FP60" s="255"/>
      <c r="FQ60" s="255"/>
      <c r="FR60" s="255"/>
      <c r="FS60" s="255"/>
      <c r="FT60" s="255"/>
      <c r="FU60" s="255"/>
      <c r="FV60" s="255"/>
      <c r="FW60" s="255"/>
      <c r="FX60" s="255"/>
      <c r="FY60" s="255"/>
      <c r="FZ60" s="255"/>
      <c r="GA60" s="255"/>
      <c r="GB60" s="255"/>
      <c r="GC60" s="255"/>
      <c r="GD60" s="255"/>
      <c r="GE60" s="255"/>
      <c r="GF60" s="255"/>
      <c r="GG60" s="255"/>
      <c r="GH60" s="255"/>
      <c r="GI60" s="255"/>
      <c r="GJ60" s="255"/>
      <c r="GK60" s="255"/>
      <c r="GL60" s="255"/>
      <c r="GM60" s="255"/>
      <c r="GN60" s="255"/>
      <c r="GO60" s="255"/>
      <c r="GP60" s="255"/>
      <c r="GQ60" s="255"/>
      <c r="GR60" s="255"/>
      <c r="GS60" s="255"/>
      <c r="GT60" s="255"/>
      <c r="GU60" s="255"/>
      <c r="GV60" s="255"/>
      <c r="GW60" s="255"/>
      <c r="GX60" s="255"/>
      <c r="GY60" s="255"/>
      <c r="GZ60" s="255"/>
      <c r="HA60" s="255"/>
      <c r="HB60" s="255"/>
      <c r="HC60" s="255"/>
      <c r="HD60" s="255"/>
      <c r="HE60" s="255"/>
      <c r="HF60" s="255"/>
      <c r="HG60" s="255"/>
      <c r="HH60" s="255"/>
      <c r="HI60" s="255"/>
      <c r="HJ60" s="255"/>
      <c r="HK60" s="255"/>
      <c r="HL60" s="255"/>
      <c r="HM60" s="255"/>
      <c r="HN60" s="255"/>
      <c r="HO60" s="255"/>
      <c r="HP60" s="255"/>
      <c r="HQ60" s="255"/>
      <c r="HR60" s="255"/>
      <c r="HS60" s="255"/>
      <c r="HT60" s="255"/>
      <c r="HU60" s="255"/>
      <c r="HV60" s="255"/>
      <c r="HW60" s="255"/>
      <c r="HX60" s="255"/>
      <c r="HY60" s="255"/>
      <c r="HZ60" s="255"/>
      <c r="IA60" s="255"/>
      <c r="IB60" s="255"/>
      <c r="IC60" s="255"/>
      <c r="ID60" s="255"/>
      <c r="IE60" s="255"/>
      <c r="IF60" s="255"/>
      <c r="IG60" s="255"/>
      <c r="IH60" s="255"/>
      <c r="II60" s="255"/>
      <c r="IJ60" s="255"/>
      <c r="IK60" s="255"/>
      <c r="IL60" s="255"/>
      <c r="IM60" s="255"/>
      <c r="IN60" s="255"/>
      <c r="IO60" s="255"/>
      <c r="IP60" s="255"/>
      <c r="IQ60" s="255"/>
      <c r="IR60" s="255"/>
      <c r="IS60" s="255"/>
      <c r="IT60" s="255"/>
      <c r="IU60" s="255"/>
    </row>
    <row r="61" spans="1:255" s="269" customFormat="1" x14ac:dyDescent="0.25">
      <c r="A61" s="208" t="s">
        <v>284</v>
      </c>
      <c r="B61" s="216">
        <v>50</v>
      </c>
      <c r="C61" s="199">
        <v>5.15</v>
      </c>
      <c r="D61" s="199">
        <v>8.4</v>
      </c>
      <c r="E61" s="199">
        <v>40.880000000000003</v>
      </c>
      <c r="F61" s="199">
        <v>219.57</v>
      </c>
      <c r="G61" s="248" t="s">
        <v>285</v>
      </c>
      <c r="H61" s="261" t="s">
        <v>286</v>
      </c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  <c r="AA61" s="249"/>
      <c r="AB61" s="249"/>
      <c r="AC61" s="249"/>
      <c r="AD61" s="249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/>
      <c r="AQ61" s="249"/>
      <c r="AR61" s="249"/>
      <c r="AS61" s="249"/>
      <c r="AT61" s="249"/>
      <c r="AU61" s="249"/>
      <c r="AV61" s="249"/>
      <c r="AW61" s="249"/>
      <c r="AX61" s="249"/>
      <c r="AY61" s="249"/>
      <c r="AZ61" s="249"/>
      <c r="BA61" s="249"/>
      <c r="BB61" s="249"/>
      <c r="BC61" s="249"/>
      <c r="BD61" s="249"/>
      <c r="BE61" s="249"/>
      <c r="BF61" s="249"/>
      <c r="BG61" s="249"/>
      <c r="BH61" s="249"/>
      <c r="BI61" s="249"/>
      <c r="BJ61" s="249"/>
      <c r="BK61" s="249"/>
      <c r="BL61" s="249"/>
      <c r="BM61" s="249"/>
      <c r="BN61" s="249"/>
      <c r="BO61" s="249"/>
      <c r="BP61" s="249"/>
      <c r="BQ61" s="249"/>
      <c r="BR61" s="249"/>
      <c r="BS61" s="249"/>
      <c r="BT61" s="249"/>
      <c r="BU61" s="249"/>
      <c r="BV61" s="249"/>
      <c r="BW61" s="249"/>
      <c r="BX61" s="249"/>
      <c r="BY61" s="249"/>
      <c r="BZ61" s="249"/>
      <c r="CA61" s="249"/>
      <c r="CB61" s="249"/>
      <c r="CC61" s="249"/>
      <c r="CD61" s="249"/>
      <c r="CE61" s="249"/>
      <c r="CF61" s="249"/>
      <c r="CG61" s="249"/>
      <c r="CH61" s="249"/>
      <c r="CI61" s="249"/>
      <c r="CJ61" s="249"/>
      <c r="CK61" s="249"/>
      <c r="CL61" s="249"/>
      <c r="CM61" s="249"/>
      <c r="CN61" s="249"/>
      <c r="CO61" s="249"/>
      <c r="CP61" s="249"/>
      <c r="CQ61" s="249"/>
      <c r="CR61" s="249"/>
      <c r="CS61" s="249"/>
      <c r="CT61" s="249"/>
      <c r="CU61" s="249"/>
      <c r="CV61" s="249"/>
      <c r="CW61" s="249"/>
      <c r="CX61" s="249"/>
      <c r="CY61" s="249"/>
      <c r="CZ61" s="249"/>
      <c r="DA61" s="249"/>
      <c r="DB61" s="249"/>
      <c r="DC61" s="249"/>
      <c r="DD61" s="249"/>
      <c r="DE61" s="249"/>
      <c r="DF61" s="249"/>
      <c r="DG61" s="249"/>
      <c r="DH61" s="249"/>
      <c r="DI61" s="249"/>
      <c r="DJ61" s="249"/>
      <c r="DK61" s="249"/>
      <c r="DL61" s="249"/>
      <c r="DM61" s="249"/>
      <c r="DN61" s="249"/>
      <c r="DO61" s="249"/>
      <c r="DP61" s="249"/>
      <c r="DQ61" s="249"/>
      <c r="DR61" s="249"/>
      <c r="DS61" s="249"/>
      <c r="DT61" s="249"/>
      <c r="DU61" s="249"/>
      <c r="DV61" s="249"/>
      <c r="DW61" s="249"/>
      <c r="DX61" s="249"/>
      <c r="DY61" s="249"/>
      <c r="DZ61" s="249"/>
      <c r="EA61" s="249"/>
      <c r="EB61" s="249"/>
      <c r="EC61" s="249"/>
      <c r="ED61" s="249"/>
      <c r="EE61" s="249"/>
      <c r="EF61" s="249"/>
      <c r="EG61" s="249"/>
      <c r="EH61" s="249"/>
      <c r="EI61" s="249"/>
      <c r="EJ61" s="249"/>
      <c r="EK61" s="249"/>
      <c r="EL61" s="249"/>
      <c r="EM61" s="249"/>
      <c r="EN61" s="249"/>
      <c r="EO61" s="249"/>
      <c r="EP61" s="249"/>
      <c r="EQ61" s="249"/>
      <c r="ER61" s="249"/>
      <c r="ES61" s="249"/>
      <c r="ET61" s="249"/>
      <c r="EU61" s="249"/>
      <c r="EV61" s="249"/>
      <c r="EW61" s="249"/>
      <c r="EX61" s="249"/>
      <c r="EY61" s="249"/>
      <c r="EZ61" s="249"/>
      <c r="FA61" s="249"/>
      <c r="FB61" s="249"/>
      <c r="FC61" s="249"/>
      <c r="FD61" s="249"/>
      <c r="FE61" s="249"/>
      <c r="FF61" s="249"/>
      <c r="FG61" s="249"/>
      <c r="FH61" s="249"/>
      <c r="FI61" s="249"/>
      <c r="FJ61" s="249"/>
      <c r="FK61" s="249"/>
      <c r="FL61" s="249"/>
      <c r="FM61" s="249"/>
      <c r="FN61" s="249"/>
      <c r="FO61" s="249"/>
      <c r="FP61" s="249"/>
      <c r="FQ61" s="249"/>
      <c r="FR61" s="249"/>
      <c r="FS61" s="249"/>
      <c r="FT61" s="249"/>
      <c r="FU61" s="249"/>
      <c r="FV61" s="249"/>
      <c r="FW61" s="249"/>
      <c r="FX61" s="249"/>
      <c r="FY61" s="249"/>
      <c r="FZ61" s="249"/>
      <c r="GA61" s="249"/>
      <c r="GB61" s="249"/>
      <c r="GC61" s="249"/>
      <c r="GD61" s="249"/>
      <c r="GE61" s="249"/>
      <c r="GF61" s="249"/>
      <c r="GG61" s="249"/>
      <c r="GH61" s="249"/>
      <c r="GI61" s="249"/>
      <c r="GJ61" s="249"/>
      <c r="GK61" s="249"/>
      <c r="GL61" s="249"/>
      <c r="GM61" s="249"/>
      <c r="GN61" s="249"/>
      <c r="GO61" s="249"/>
      <c r="GP61" s="249"/>
      <c r="GQ61" s="249"/>
      <c r="GR61" s="249"/>
      <c r="GS61" s="249"/>
      <c r="GT61" s="249"/>
      <c r="GU61" s="249"/>
      <c r="GV61" s="249"/>
      <c r="GW61" s="249"/>
      <c r="GX61" s="249"/>
      <c r="GY61" s="249"/>
      <c r="GZ61" s="249"/>
      <c r="HA61" s="249"/>
      <c r="HB61" s="249"/>
      <c r="HC61" s="249"/>
      <c r="HD61" s="249"/>
      <c r="HE61" s="249"/>
      <c r="HF61" s="249"/>
      <c r="HG61" s="249"/>
      <c r="HH61" s="249"/>
      <c r="HI61" s="249"/>
      <c r="HJ61" s="249"/>
      <c r="HK61" s="249"/>
      <c r="HL61" s="249"/>
      <c r="HM61" s="249"/>
      <c r="HN61" s="249"/>
      <c r="HO61" s="249"/>
      <c r="HP61" s="249"/>
      <c r="HQ61" s="249"/>
      <c r="HR61" s="249"/>
      <c r="HS61" s="249"/>
      <c r="HT61" s="249"/>
      <c r="HU61" s="249"/>
      <c r="HV61" s="249"/>
      <c r="HW61" s="249"/>
      <c r="HX61" s="249"/>
      <c r="HY61" s="249"/>
      <c r="HZ61" s="249"/>
      <c r="IA61" s="249"/>
      <c r="IB61" s="249"/>
      <c r="IC61" s="249"/>
      <c r="ID61" s="249"/>
      <c r="IE61" s="249"/>
      <c r="IF61" s="249"/>
      <c r="IG61" s="249"/>
      <c r="IH61" s="249"/>
      <c r="II61" s="249"/>
      <c r="IJ61" s="249"/>
      <c r="IK61" s="249"/>
      <c r="IL61" s="249"/>
      <c r="IM61" s="249"/>
      <c r="IN61" s="249"/>
      <c r="IO61" s="249"/>
      <c r="IP61" s="249"/>
      <c r="IQ61" s="249"/>
      <c r="IR61" s="249"/>
      <c r="IS61" s="249"/>
      <c r="IT61" s="249"/>
      <c r="IU61" s="249"/>
    </row>
    <row r="62" spans="1:255" x14ac:dyDescent="0.3">
      <c r="A62" s="287" t="s">
        <v>57</v>
      </c>
      <c r="B62" s="258">
        <v>222</v>
      </c>
      <c r="C62" s="288">
        <v>0.13</v>
      </c>
      <c r="D62" s="288">
        <v>0.02</v>
      </c>
      <c r="E62" s="288">
        <v>15.2</v>
      </c>
      <c r="F62" s="288">
        <v>62</v>
      </c>
      <c r="G62" s="258" t="s">
        <v>58</v>
      </c>
      <c r="H62" s="197" t="s">
        <v>59</v>
      </c>
    </row>
    <row r="63" spans="1:255" x14ac:dyDescent="0.3">
      <c r="A63" s="215" t="s">
        <v>48</v>
      </c>
      <c r="B63" s="216">
        <v>20</v>
      </c>
      <c r="C63" s="231">
        <v>1.6</v>
      </c>
      <c r="D63" s="231">
        <v>0.2</v>
      </c>
      <c r="E63" s="231">
        <v>10.199999999999999</v>
      </c>
      <c r="F63" s="231">
        <v>50</v>
      </c>
      <c r="G63" s="210" t="s">
        <v>46</v>
      </c>
      <c r="H63" s="217" t="s">
        <v>49</v>
      </c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285"/>
      <c r="AL63" s="285"/>
      <c r="AM63" s="285"/>
      <c r="AN63" s="285"/>
      <c r="AO63" s="285"/>
      <c r="AP63" s="285"/>
      <c r="AQ63" s="285"/>
      <c r="AR63" s="285"/>
      <c r="AS63" s="285"/>
      <c r="AT63" s="285"/>
      <c r="AU63" s="285"/>
      <c r="AV63" s="285"/>
      <c r="AW63" s="285"/>
      <c r="AX63" s="285"/>
      <c r="AY63" s="285"/>
      <c r="AZ63" s="285"/>
      <c r="BA63" s="285"/>
      <c r="BB63" s="285"/>
      <c r="BC63" s="285"/>
      <c r="BD63" s="285"/>
      <c r="BE63" s="285"/>
      <c r="BF63" s="285"/>
      <c r="BG63" s="285"/>
      <c r="BH63" s="285"/>
      <c r="BI63" s="285"/>
      <c r="BJ63" s="285"/>
      <c r="BK63" s="285"/>
      <c r="BL63" s="285"/>
      <c r="BM63" s="285"/>
      <c r="BN63" s="285"/>
      <c r="BO63" s="285"/>
      <c r="BP63" s="285"/>
      <c r="BQ63" s="285"/>
      <c r="BR63" s="285"/>
      <c r="BS63" s="285"/>
      <c r="BT63" s="285"/>
      <c r="BU63" s="285"/>
      <c r="BV63" s="285"/>
      <c r="BW63" s="285"/>
      <c r="BX63" s="285"/>
      <c r="BY63" s="285"/>
      <c r="BZ63" s="285"/>
      <c r="CA63" s="285"/>
      <c r="CB63" s="285"/>
      <c r="CC63" s="285"/>
      <c r="CD63" s="285"/>
      <c r="CE63" s="285"/>
      <c r="CF63" s="285"/>
      <c r="CG63" s="285"/>
      <c r="CH63" s="285"/>
      <c r="CI63" s="285"/>
      <c r="CJ63" s="285"/>
      <c r="CK63" s="285"/>
      <c r="CL63" s="285"/>
      <c r="CM63" s="285"/>
      <c r="CN63" s="285"/>
      <c r="CO63" s="285"/>
      <c r="CP63" s="285"/>
      <c r="CQ63" s="285"/>
      <c r="CR63" s="285"/>
      <c r="CS63" s="285"/>
      <c r="CT63" s="285"/>
      <c r="CU63" s="285"/>
      <c r="CV63" s="285"/>
      <c r="CW63" s="285"/>
      <c r="CX63" s="285"/>
      <c r="CY63" s="285"/>
      <c r="CZ63" s="285"/>
      <c r="DA63" s="285"/>
      <c r="DB63" s="285"/>
      <c r="DC63" s="285"/>
      <c r="DD63" s="285"/>
      <c r="DE63" s="285"/>
      <c r="DF63" s="285"/>
      <c r="DG63" s="285"/>
      <c r="DH63" s="285"/>
      <c r="DI63" s="285"/>
      <c r="DJ63" s="285"/>
      <c r="DK63" s="285"/>
      <c r="DL63" s="285"/>
      <c r="DM63" s="285"/>
      <c r="DN63" s="285"/>
      <c r="DO63" s="285"/>
      <c r="DP63" s="285"/>
      <c r="DQ63" s="285"/>
      <c r="DR63" s="285"/>
      <c r="DS63" s="285"/>
      <c r="DT63" s="285"/>
      <c r="DU63" s="285"/>
      <c r="DV63" s="285"/>
      <c r="DW63" s="285"/>
      <c r="DX63" s="285"/>
      <c r="DY63" s="285"/>
      <c r="DZ63" s="285"/>
      <c r="EA63" s="285"/>
      <c r="EB63" s="285"/>
      <c r="EC63" s="285"/>
      <c r="ED63" s="285"/>
      <c r="EE63" s="285"/>
      <c r="EF63" s="285"/>
      <c r="EG63" s="285"/>
      <c r="EH63" s="285"/>
      <c r="EI63" s="285"/>
      <c r="EJ63" s="285"/>
      <c r="EK63" s="285"/>
      <c r="EL63" s="285"/>
      <c r="EM63" s="285"/>
      <c r="EN63" s="285"/>
      <c r="EO63" s="285"/>
      <c r="EP63" s="285"/>
      <c r="EQ63" s="285"/>
      <c r="ER63" s="285"/>
      <c r="ES63" s="285"/>
      <c r="ET63" s="285"/>
      <c r="EU63" s="285"/>
      <c r="EV63" s="285"/>
      <c r="EW63" s="285"/>
      <c r="EX63" s="285"/>
      <c r="EY63" s="285"/>
      <c r="EZ63" s="285"/>
      <c r="FA63" s="285"/>
      <c r="FB63" s="285"/>
      <c r="FC63" s="285"/>
      <c r="FD63" s="285"/>
      <c r="FE63" s="285"/>
      <c r="FF63" s="285"/>
      <c r="FG63" s="285"/>
      <c r="FH63" s="285"/>
      <c r="FI63" s="285"/>
      <c r="FJ63" s="285"/>
      <c r="FK63" s="285"/>
      <c r="FL63" s="285"/>
      <c r="FM63" s="285"/>
      <c r="FN63" s="285"/>
      <c r="FO63" s="285"/>
      <c r="FP63" s="285"/>
      <c r="FQ63" s="285"/>
      <c r="FR63" s="285"/>
      <c r="FS63" s="285"/>
      <c r="FT63" s="285"/>
      <c r="FU63" s="285"/>
      <c r="FV63" s="285"/>
      <c r="FW63" s="285"/>
      <c r="FX63" s="285"/>
      <c r="FY63" s="285"/>
      <c r="FZ63" s="285"/>
      <c r="GA63" s="285"/>
      <c r="GB63" s="285"/>
      <c r="GC63" s="285"/>
      <c r="GD63" s="285"/>
      <c r="GE63" s="285"/>
      <c r="GF63" s="285"/>
      <c r="GG63" s="285"/>
      <c r="GH63" s="285"/>
      <c r="GI63" s="285"/>
      <c r="GJ63" s="285"/>
      <c r="GK63" s="285"/>
      <c r="GL63" s="285"/>
      <c r="GM63" s="285"/>
      <c r="GN63" s="285"/>
      <c r="GO63" s="285"/>
      <c r="GP63" s="285"/>
      <c r="GQ63" s="285"/>
      <c r="GR63" s="285"/>
      <c r="GS63" s="285"/>
      <c r="GT63" s="285"/>
      <c r="GU63" s="285"/>
      <c r="GV63" s="285"/>
      <c r="GW63" s="285"/>
      <c r="GX63" s="285"/>
      <c r="GY63" s="285"/>
      <c r="GZ63" s="285"/>
      <c r="HA63" s="285"/>
      <c r="HB63" s="285"/>
      <c r="HC63" s="285"/>
      <c r="HD63" s="285"/>
      <c r="HE63" s="285"/>
      <c r="HF63" s="285"/>
      <c r="HG63" s="285"/>
      <c r="HH63" s="285"/>
      <c r="HI63" s="285"/>
      <c r="HJ63" s="285"/>
      <c r="HK63" s="285"/>
      <c r="HL63" s="285"/>
      <c r="HM63" s="285"/>
      <c r="HN63" s="285"/>
      <c r="HO63" s="285"/>
      <c r="HP63" s="285"/>
      <c r="HQ63" s="285"/>
      <c r="HR63" s="285"/>
      <c r="HS63" s="285"/>
      <c r="HT63" s="285"/>
      <c r="HU63" s="285"/>
      <c r="HV63" s="285"/>
      <c r="HW63" s="285"/>
      <c r="HX63" s="285"/>
      <c r="HY63" s="285"/>
      <c r="HZ63" s="285"/>
      <c r="IA63" s="285"/>
      <c r="IB63" s="285"/>
      <c r="IC63" s="285"/>
      <c r="ID63" s="285"/>
      <c r="IE63" s="285"/>
      <c r="IF63" s="285"/>
      <c r="IG63" s="285"/>
      <c r="IH63" s="285"/>
      <c r="II63" s="285"/>
      <c r="IJ63" s="285"/>
      <c r="IK63" s="285"/>
      <c r="IL63" s="285"/>
      <c r="IM63" s="285"/>
      <c r="IN63" s="285"/>
      <c r="IO63" s="285"/>
      <c r="IP63" s="285"/>
      <c r="IQ63" s="285"/>
      <c r="IR63" s="285"/>
      <c r="IS63" s="285"/>
      <c r="IT63" s="285"/>
      <c r="IU63" s="285"/>
    </row>
    <row r="64" spans="1:255" x14ac:dyDescent="0.3">
      <c r="A64" s="218" t="s">
        <v>25</v>
      </c>
      <c r="B64" s="188">
        <f>SUM(B59:B63)</f>
        <v>572</v>
      </c>
      <c r="C64" s="290">
        <f>SUM(C59:C63)</f>
        <v>12.360000000000001</v>
      </c>
      <c r="D64" s="290">
        <f>SUM(D59:D63)</f>
        <v>15.26</v>
      </c>
      <c r="E64" s="290">
        <f>SUM(E59:E63)</f>
        <v>114.10000000000001</v>
      </c>
      <c r="F64" s="290">
        <f>SUM(F59:F63)</f>
        <v>605.21</v>
      </c>
      <c r="G64" s="290"/>
      <c r="H64" s="290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6"/>
      <c r="AM64" s="246"/>
      <c r="AN64" s="246"/>
      <c r="AO64" s="246"/>
      <c r="AP64" s="246"/>
      <c r="AQ64" s="246"/>
      <c r="AR64" s="246"/>
      <c r="AS64" s="246"/>
      <c r="AT64" s="246"/>
      <c r="AU64" s="246"/>
      <c r="AV64" s="246"/>
      <c r="AW64" s="246"/>
      <c r="AX64" s="246"/>
      <c r="AY64" s="246"/>
      <c r="AZ64" s="246"/>
      <c r="BA64" s="246"/>
      <c r="BB64" s="246"/>
      <c r="BC64" s="246"/>
      <c r="BD64" s="246"/>
      <c r="BE64" s="246"/>
      <c r="BF64" s="246"/>
      <c r="BG64" s="246"/>
      <c r="BH64" s="246"/>
      <c r="BI64" s="246"/>
      <c r="BJ64" s="246"/>
      <c r="BK64" s="246"/>
      <c r="BL64" s="246"/>
      <c r="BM64" s="246"/>
      <c r="BN64" s="246"/>
      <c r="BO64" s="246"/>
      <c r="BP64" s="246"/>
      <c r="BQ64" s="246"/>
      <c r="BR64" s="246"/>
      <c r="BS64" s="246"/>
      <c r="BT64" s="246"/>
      <c r="BU64" s="246"/>
      <c r="BV64" s="246"/>
      <c r="BW64" s="246"/>
      <c r="BX64" s="246"/>
      <c r="BY64" s="246"/>
      <c r="BZ64" s="246"/>
      <c r="CA64" s="246"/>
      <c r="CB64" s="246"/>
      <c r="CC64" s="246"/>
      <c r="CD64" s="246"/>
      <c r="CE64" s="246"/>
      <c r="CF64" s="246"/>
      <c r="CG64" s="246"/>
      <c r="CH64" s="246"/>
      <c r="CI64" s="246"/>
      <c r="CJ64" s="246"/>
      <c r="CK64" s="246"/>
      <c r="CL64" s="246"/>
      <c r="CM64" s="246"/>
      <c r="CN64" s="246"/>
      <c r="CO64" s="246"/>
      <c r="CP64" s="246"/>
      <c r="CQ64" s="246"/>
      <c r="CR64" s="246"/>
      <c r="CS64" s="246"/>
      <c r="CT64" s="246"/>
      <c r="CU64" s="246"/>
      <c r="CV64" s="246"/>
      <c r="CW64" s="246"/>
      <c r="CX64" s="246"/>
      <c r="CY64" s="246"/>
      <c r="CZ64" s="246"/>
      <c r="DA64" s="246"/>
      <c r="DB64" s="246"/>
      <c r="DC64" s="246"/>
      <c r="DD64" s="246"/>
      <c r="DE64" s="246"/>
      <c r="DF64" s="246"/>
      <c r="DG64" s="246"/>
      <c r="DH64" s="246"/>
      <c r="DI64" s="246"/>
      <c r="DJ64" s="246"/>
      <c r="DK64" s="246"/>
      <c r="DL64" s="246"/>
      <c r="DM64" s="246"/>
      <c r="DN64" s="246"/>
      <c r="DO64" s="246"/>
      <c r="DP64" s="246"/>
      <c r="DQ64" s="246"/>
      <c r="DR64" s="246"/>
      <c r="DS64" s="246"/>
      <c r="DT64" s="246"/>
      <c r="DU64" s="246"/>
      <c r="DV64" s="246"/>
      <c r="DW64" s="246"/>
      <c r="DX64" s="246"/>
      <c r="DY64" s="246"/>
      <c r="DZ64" s="246"/>
      <c r="EA64" s="246"/>
      <c r="EB64" s="246"/>
      <c r="EC64" s="246"/>
      <c r="ED64" s="246"/>
      <c r="EE64" s="246"/>
      <c r="EF64" s="246"/>
      <c r="EG64" s="246"/>
      <c r="EH64" s="246"/>
      <c r="EI64" s="246"/>
      <c r="EJ64" s="246"/>
      <c r="EK64" s="246"/>
      <c r="EL64" s="246"/>
      <c r="EM64" s="246"/>
      <c r="EN64" s="246"/>
      <c r="EO64" s="246"/>
      <c r="EP64" s="246"/>
      <c r="EQ64" s="246"/>
      <c r="ER64" s="246"/>
      <c r="ES64" s="246"/>
      <c r="ET64" s="246"/>
      <c r="EU64" s="246"/>
      <c r="EV64" s="246"/>
      <c r="EW64" s="246"/>
      <c r="EX64" s="246"/>
      <c r="EY64" s="246"/>
      <c r="EZ64" s="246"/>
      <c r="FA64" s="246"/>
      <c r="FB64" s="246"/>
      <c r="FC64" s="246"/>
      <c r="FD64" s="246"/>
      <c r="FE64" s="246"/>
      <c r="FF64" s="246"/>
      <c r="FG64" s="246"/>
      <c r="FH64" s="246"/>
      <c r="FI64" s="246"/>
      <c r="FJ64" s="246"/>
      <c r="FK64" s="246"/>
      <c r="FL64" s="246"/>
      <c r="FM64" s="246"/>
      <c r="FN64" s="246"/>
      <c r="FO64" s="246"/>
      <c r="FP64" s="246"/>
      <c r="FQ64" s="246"/>
      <c r="FR64" s="246"/>
      <c r="FS64" s="246"/>
      <c r="FT64" s="246"/>
      <c r="FU64" s="246"/>
      <c r="FV64" s="246"/>
      <c r="FW64" s="246"/>
      <c r="FX64" s="246"/>
      <c r="FY64" s="246"/>
      <c r="FZ64" s="246"/>
      <c r="GA64" s="246"/>
      <c r="GB64" s="246"/>
      <c r="GC64" s="246"/>
      <c r="GD64" s="246"/>
      <c r="GE64" s="246"/>
      <c r="GF64" s="246"/>
      <c r="GG64" s="246"/>
      <c r="GH64" s="246"/>
      <c r="GI64" s="246"/>
      <c r="GJ64" s="246"/>
      <c r="GK64" s="246"/>
      <c r="GL64" s="246"/>
      <c r="GM64" s="246"/>
      <c r="GN64" s="246"/>
      <c r="GO64" s="246"/>
      <c r="GP64" s="246"/>
      <c r="GQ64" s="246"/>
      <c r="GR64" s="246"/>
      <c r="GS64" s="246"/>
      <c r="GT64" s="246"/>
      <c r="GU64" s="246"/>
      <c r="GV64" s="246"/>
      <c r="GW64" s="246"/>
      <c r="GX64" s="246"/>
      <c r="GY64" s="246"/>
      <c r="GZ64" s="246"/>
      <c r="HA64" s="246"/>
      <c r="HB64" s="246"/>
      <c r="HC64" s="246"/>
      <c r="HD64" s="246"/>
      <c r="HE64" s="246"/>
      <c r="HF64" s="246"/>
      <c r="HG64" s="246"/>
      <c r="HH64" s="246"/>
      <c r="HI64" s="246"/>
      <c r="HJ64" s="246"/>
      <c r="HK64" s="246"/>
      <c r="HL64" s="246"/>
      <c r="HM64" s="246"/>
      <c r="HN64" s="246"/>
      <c r="HO64" s="246"/>
      <c r="HP64" s="246"/>
      <c r="HQ64" s="246"/>
      <c r="HR64" s="246"/>
      <c r="HS64" s="246"/>
      <c r="HT64" s="246"/>
      <c r="HU64" s="246"/>
      <c r="HV64" s="246"/>
      <c r="HW64" s="246"/>
      <c r="HX64" s="246"/>
      <c r="HY64" s="246"/>
      <c r="HZ64" s="246"/>
      <c r="IA64" s="246"/>
      <c r="IB64" s="246"/>
      <c r="IC64" s="246"/>
      <c r="ID64" s="246"/>
      <c r="IE64" s="246"/>
      <c r="IF64" s="246"/>
      <c r="IG64" s="246"/>
      <c r="IH64" s="246"/>
      <c r="II64" s="246"/>
      <c r="IJ64" s="246"/>
      <c r="IK64" s="246"/>
      <c r="IL64" s="246"/>
      <c r="IM64" s="246"/>
      <c r="IN64" s="246"/>
      <c r="IO64" s="246"/>
      <c r="IP64" s="246"/>
      <c r="IQ64" s="246"/>
      <c r="IR64" s="246"/>
      <c r="IS64" s="246"/>
      <c r="IT64" s="246"/>
      <c r="IU64" s="246"/>
    </row>
    <row r="65" spans="1:255" x14ac:dyDescent="0.3">
      <c r="A65" s="185" t="s">
        <v>50</v>
      </c>
      <c r="B65" s="186"/>
      <c r="C65" s="186"/>
      <c r="D65" s="186"/>
      <c r="E65" s="186"/>
      <c r="F65" s="186"/>
      <c r="G65" s="186"/>
      <c r="H65" s="187"/>
    </row>
    <row r="66" spans="1:255" ht="9.75" customHeight="1" x14ac:dyDescent="0.3">
      <c r="A66" s="281" t="s">
        <v>2</v>
      </c>
      <c r="B66" s="282" t="s">
        <v>6</v>
      </c>
      <c r="C66" s="283" t="s">
        <v>307</v>
      </c>
      <c r="D66" s="283" t="s">
        <v>308</v>
      </c>
      <c r="E66" s="283" t="s">
        <v>9</v>
      </c>
      <c r="F66" s="283" t="s">
        <v>10</v>
      </c>
      <c r="G66" s="284" t="s">
        <v>4</v>
      </c>
      <c r="H66" s="281" t="s">
        <v>5</v>
      </c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U66" s="144"/>
      <c r="AV66" s="144"/>
      <c r="AW66" s="144"/>
      <c r="AX66" s="144"/>
      <c r="AY66" s="144"/>
      <c r="AZ66" s="144"/>
      <c r="BA66" s="144"/>
      <c r="BB66" s="144"/>
      <c r="BC66" s="144"/>
      <c r="BD66" s="144"/>
      <c r="BE66" s="144"/>
      <c r="BF66" s="144"/>
      <c r="BG66" s="144"/>
      <c r="BH66" s="144"/>
      <c r="BI66" s="144"/>
      <c r="BJ66" s="144"/>
      <c r="BK66" s="144"/>
      <c r="BL66" s="144"/>
      <c r="BM66" s="144"/>
      <c r="BN66" s="144"/>
      <c r="BO66" s="144"/>
      <c r="BP66" s="144"/>
      <c r="BQ66" s="144"/>
      <c r="BR66" s="144"/>
      <c r="BS66" s="144"/>
      <c r="BT66" s="144"/>
      <c r="BU66" s="144"/>
      <c r="BV66" s="144"/>
      <c r="BW66" s="144"/>
      <c r="BX66" s="144"/>
      <c r="BY66" s="144"/>
      <c r="BZ66" s="144"/>
      <c r="CA66" s="144"/>
      <c r="CB66" s="144"/>
      <c r="CC66" s="144"/>
      <c r="CD66" s="144"/>
      <c r="CE66" s="144"/>
      <c r="CF66" s="144"/>
      <c r="CG66" s="144"/>
      <c r="CH66" s="144"/>
      <c r="CI66" s="144"/>
      <c r="CJ66" s="144"/>
      <c r="CK66" s="144"/>
      <c r="CL66" s="144"/>
      <c r="CM66" s="144"/>
      <c r="CN66" s="144"/>
      <c r="CO66" s="144"/>
      <c r="CP66" s="144"/>
      <c r="CQ66" s="144"/>
      <c r="CR66" s="144"/>
      <c r="CS66" s="144"/>
      <c r="CT66" s="144"/>
      <c r="CU66" s="144"/>
      <c r="CV66" s="144"/>
      <c r="CW66" s="144"/>
      <c r="CX66" s="144"/>
      <c r="CY66" s="144"/>
      <c r="CZ66" s="144"/>
      <c r="DA66" s="144"/>
      <c r="DB66" s="144"/>
      <c r="DC66" s="144"/>
      <c r="DD66" s="144"/>
      <c r="DE66" s="144"/>
      <c r="DF66" s="144"/>
      <c r="DG66" s="144"/>
      <c r="DH66" s="144"/>
      <c r="DI66" s="144"/>
      <c r="DJ66" s="144"/>
      <c r="DK66" s="144"/>
      <c r="DL66" s="144"/>
      <c r="DM66" s="144"/>
      <c r="DN66" s="144"/>
      <c r="DO66" s="144"/>
      <c r="DP66" s="144"/>
      <c r="DQ66" s="144"/>
      <c r="DR66" s="144"/>
      <c r="DS66" s="144"/>
      <c r="DT66" s="144"/>
      <c r="DU66" s="144"/>
      <c r="DV66" s="144"/>
      <c r="DW66" s="144"/>
      <c r="DX66" s="144"/>
      <c r="DY66" s="144"/>
      <c r="DZ66" s="144"/>
      <c r="EA66" s="144"/>
      <c r="EB66" s="144"/>
      <c r="EC66" s="144"/>
      <c r="ED66" s="144"/>
      <c r="EE66" s="144"/>
      <c r="EF66" s="144"/>
      <c r="EG66" s="144"/>
      <c r="EH66" s="144"/>
      <c r="EI66" s="144"/>
      <c r="EJ66" s="144"/>
      <c r="EK66" s="144"/>
      <c r="EL66" s="144"/>
      <c r="EM66" s="144"/>
      <c r="EN66" s="144"/>
      <c r="EO66" s="144"/>
      <c r="EP66" s="144"/>
      <c r="EQ66" s="144"/>
      <c r="ER66" s="144"/>
      <c r="ES66" s="144"/>
      <c r="ET66" s="144"/>
      <c r="EU66" s="144"/>
      <c r="EV66" s="144"/>
      <c r="EW66" s="144"/>
      <c r="EX66" s="144"/>
      <c r="EY66" s="144"/>
      <c r="EZ66" s="144"/>
      <c r="FA66" s="144"/>
      <c r="FB66" s="144"/>
      <c r="FC66" s="144"/>
      <c r="FD66" s="144"/>
      <c r="FE66" s="144"/>
      <c r="FF66" s="144"/>
      <c r="FG66" s="144"/>
      <c r="FH66" s="144"/>
      <c r="FI66" s="144"/>
      <c r="FJ66" s="144"/>
      <c r="FK66" s="144"/>
      <c r="FL66" s="144"/>
      <c r="FM66" s="144"/>
      <c r="FN66" s="144"/>
      <c r="FO66" s="144"/>
      <c r="FP66" s="144"/>
      <c r="FQ66" s="144"/>
      <c r="FR66" s="144"/>
      <c r="FS66" s="144"/>
      <c r="FT66" s="144"/>
      <c r="FU66" s="144"/>
      <c r="FV66" s="144"/>
      <c r="FW66" s="144"/>
      <c r="FX66" s="144"/>
      <c r="FY66" s="144"/>
      <c r="FZ66" s="144"/>
      <c r="GA66" s="144"/>
      <c r="GB66" s="144"/>
      <c r="GC66" s="144"/>
      <c r="GD66" s="144"/>
      <c r="GE66" s="144"/>
      <c r="GF66" s="144"/>
      <c r="GG66" s="144"/>
      <c r="GH66" s="144"/>
      <c r="GI66" s="144"/>
      <c r="GJ66" s="144"/>
      <c r="GK66" s="144"/>
      <c r="GL66" s="144"/>
      <c r="GM66" s="144"/>
      <c r="GN66" s="144"/>
      <c r="GO66" s="144"/>
      <c r="GP66" s="144"/>
      <c r="GQ66" s="144"/>
      <c r="GR66" s="144"/>
      <c r="GS66" s="144"/>
      <c r="GT66" s="144"/>
      <c r="GU66" s="144"/>
      <c r="GV66" s="144"/>
      <c r="GW66" s="144"/>
      <c r="GX66" s="144"/>
      <c r="GY66" s="144"/>
      <c r="GZ66" s="144"/>
      <c r="HA66" s="144"/>
      <c r="HB66" s="144"/>
      <c r="HC66" s="144"/>
      <c r="HD66" s="144"/>
      <c r="HE66" s="144"/>
      <c r="HF66" s="144"/>
      <c r="HG66" s="144"/>
      <c r="HH66" s="144"/>
      <c r="HI66" s="144"/>
      <c r="HJ66" s="144"/>
      <c r="HK66" s="144"/>
      <c r="HL66" s="144"/>
      <c r="HM66" s="144"/>
      <c r="HN66" s="144"/>
      <c r="HO66" s="144"/>
      <c r="HP66" s="144"/>
      <c r="HQ66" s="144"/>
      <c r="HR66" s="144"/>
      <c r="HS66" s="144"/>
      <c r="HT66" s="144"/>
      <c r="HU66" s="144"/>
      <c r="HV66" s="144"/>
      <c r="HW66" s="144"/>
      <c r="HX66" s="144"/>
      <c r="HY66" s="144"/>
      <c r="HZ66" s="144"/>
      <c r="IA66" s="144"/>
      <c r="IB66" s="144"/>
      <c r="IC66" s="144"/>
      <c r="ID66" s="144"/>
      <c r="IE66" s="144"/>
      <c r="IF66" s="144"/>
      <c r="IG66" s="144"/>
      <c r="IH66" s="144"/>
      <c r="II66" s="144"/>
      <c r="IJ66" s="144"/>
      <c r="IK66" s="144"/>
      <c r="IL66" s="144"/>
      <c r="IM66" s="144"/>
      <c r="IN66" s="144"/>
      <c r="IO66" s="144"/>
      <c r="IP66" s="144"/>
      <c r="IQ66" s="144"/>
      <c r="IR66" s="144"/>
      <c r="IS66" s="144"/>
      <c r="IT66" s="144"/>
      <c r="IU66" s="144"/>
    </row>
    <row r="67" spans="1:255" x14ac:dyDescent="0.3">
      <c r="A67" s="193" t="s">
        <v>239</v>
      </c>
      <c r="B67" s="194"/>
      <c r="C67" s="195"/>
      <c r="D67" s="195"/>
      <c r="E67" s="195"/>
      <c r="F67" s="195"/>
      <c r="G67" s="194"/>
      <c r="H67" s="196"/>
    </row>
    <row r="68" spans="1:255" s="269" customFormat="1" x14ac:dyDescent="0.25">
      <c r="A68" s="236" t="s">
        <v>265</v>
      </c>
      <c r="B68" s="223">
        <v>100</v>
      </c>
      <c r="C68" s="237">
        <v>0.94</v>
      </c>
      <c r="D68" s="237">
        <v>10.14</v>
      </c>
      <c r="E68" s="237">
        <v>2.38</v>
      </c>
      <c r="F68" s="237">
        <v>104.9</v>
      </c>
      <c r="G68" s="200" t="s">
        <v>266</v>
      </c>
      <c r="H68" s="225" t="s">
        <v>267</v>
      </c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2"/>
      <c r="AU68" s="192"/>
      <c r="AV68" s="192"/>
      <c r="AW68" s="192"/>
      <c r="AX68" s="192"/>
      <c r="AY68" s="192"/>
      <c r="AZ68" s="192"/>
      <c r="BA68" s="192"/>
      <c r="BB68" s="192"/>
      <c r="BC68" s="192"/>
      <c r="BD68" s="192"/>
      <c r="BE68" s="192"/>
      <c r="BF68" s="192"/>
      <c r="BG68" s="192"/>
      <c r="BH68" s="192"/>
      <c r="BI68" s="192"/>
      <c r="BJ68" s="192"/>
      <c r="BK68" s="192"/>
      <c r="BL68" s="192"/>
      <c r="BM68" s="192"/>
      <c r="BN68" s="192"/>
      <c r="BO68" s="192"/>
      <c r="BP68" s="192"/>
      <c r="BQ68" s="192"/>
      <c r="BR68" s="192"/>
      <c r="BS68" s="192"/>
      <c r="BT68" s="192"/>
      <c r="BU68" s="192"/>
      <c r="BV68" s="192"/>
      <c r="BW68" s="192"/>
      <c r="BX68" s="192"/>
      <c r="BY68" s="192"/>
      <c r="BZ68" s="192"/>
      <c r="CA68" s="192"/>
      <c r="CB68" s="192"/>
      <c r="CC68" s="192"/>
      <c r="CD68" s="192"/>
      <c r="CE68" s="192"/>
      <c r="CF68" s="192"/>
      <c r="CG68" s="192"/>
      <c r="CH68" s="192"/>
      <c r="CI68" s="192"/>
      <c r="CJ68" s="192"/>
      <c r="CK68" s="192"/>
      <c r="CL68" s="192"/>
      <c r="CM68" s="192"/>
      <c r="CN68" s="192"/>
      <c r="CO68" s="192"/>
      <c r="CP68" s="192"/>
      <c r="CQ68" s="192"/>
      <c r="CR68" s="192"/>
      <c r="CS68" s="192"/>
      <c r="CT68" s="192"/>
      <c r="CU68" s="192"/>
      <c r="CV68" s="192"/>
      <c r="CW68" s="192"/>
      <c r="CX68" s="192"/>
      <c r="CY68" s="192"/>
      <c r="CZ68" s="192"/>
      <c r="DA68" s="192"/>
      <c r="DB68" s="192"/>
      <c r="DC68" s="192"/>
      <c r="DD68" s="192"/>
      <c r="DE68" s="192"/>
      <c r="DF68" s="192"/>
      <c r="DG68" s="192"/>
      <c r="DH68" s="192"/>
      <c r="DI68" s="192"/>
      <c r="DJ68" s="192"/>
      <c r="DK68" s="192"/>
      <c r="DL68" s="192"/>
      <c r="DM68" s="192"/>
      <c r="DN68" s="192"/>
      <c r="DO68" s="192"/>
      <c r="DP68" s="192"/>
      <c r="DQ68" s="192"/>
      <c r="DR68" s="192"/>
      <c r="DS68" s="192"/>
      <c r="DT68" s="192"/>
      <c r="DU68" s="192"/>
      <c r="DV68" s="192"/>
      <c r="DW68" s="192"/>
      <c r="DX68" s="192"/>
      <c r="DY68" s="192"/>
      <c r="DZ68" s="192"/>
      <c r="EA68" s="192"/>
      <c r="EB68" s="192"/>
      <c r="EC68" s="192"/>
      <c r="ED68" s="192"/>
      <c r="EE68" s="192"/>
      <c r="EF68" s="192"/>
      <c r="EG68" s="192"/>
      <c r="EH68" s="192"/>
      <c r="EI68" s="192"/>
      <c r="EJ68" s="192"/>
      <c r="EK68" s="192"/>
      <c r="EL68" s="192"/>
      <c r="EM68" s="192"/>
      <c r="EN68" s="192"/>
      <c r="EO68" s="192"/>
      <c r="EP68" s="192"/>
      <c r="EQ68" s="192"/>
      <c r="ER68" s="192"/>
      <c r="ES68" s="192"/>
      <c r="ET68" s="192"/>
      <c r="EU68" s="192"/>
      <c r="EV68" s="192"/>
      <c r="EW68" s="192"/>
      <c r="EX68" s="192"/>
      <c r="EY68" s="192"/>
      <c r="EZ68" s="192"/>
      <c r="FA68" s="192"/>
      <c r="FB68" s="192"/>
      <c r="FC68" s="192"/>
      <c r="FD68" s="192"/>
      <c r="FE68" s="192"/>
      <c r="FF68" s="192"/>
      <c r="FG68" s="192"/>
      <c r="FH68" s="192"/>
      <c r="FI68" s="192"/>
      <c r="FJ68" s="192"/>
      <c r="FK68" s="192"/>
      <c r="FL68" s="192"/>
      <c r="FM68" s="192"/>
      <c r="FN68" s="192"/>
      <c r="FO68" s="192"/>
      <c r="FP68" s="192"/>
      <c r="FQ68" s="192"/>
      <c r="FR68" s="192"/>
      <c r="FS68" s="192"/>
      <c r="FT68" s="192"/>
      <c r="FU68" s="192"/>
      <c r="FV68" s="192"/>
      <c r="FW68" s="192"/>
      <c r="FX68" s="192"/>
      <c r="FY68" s="192"/>
      <c r="FZ68" s="192"/>
      <c r="GA68" s="192"/>
      <c r="GB68" s="192"/>
      <c r="GC68" s="192"/>
      <c r="GD68" s="192"/>
      <c r="GE68" s="192"/>
      <c r="GF68" s="192"/>
      <c r="GG68" s="192"/>
      <c r="GH68" s="192"/>
      <c r="GI68" s="192"/>
      <c r="GJ68" s="192"/>
      <c r="GK68" s="192"/>
      <c r="GL68" s="192"/>
      <c r="GM68" s="192"/>
      <c r="GN68" s="192"/>
      <c r="GO68" s="192"/>
      <c r="GP68" s="192"/>
      <c r="GQ68" s="192"/>
      <c r="GR68" s="192"/>
      <c r="GS68" s="192"/>
      <c r="GT68" s="192"/>
      <c r="GU68" s="192"/>
      <c r="GV68" s="192"/>
      <c r="GW68" s="192"/>
      <c r="GX68" s="192"/>
      <c r="GY68" s="192"/>
      <c r="GZ68" s="192"/>
      <c r="HA68" s="192"/>
      <c r="HB68" s="192"/>
      <c r="HC68" s="192"/>
      <c r="HD68" s="192"/>
      <c r="HE68" s="192"/>
      <c r="HF68" s="192"/>
      <c r="HG68" s="192"/>
      <c r="HH68" s="192"/>
      <c r="HI68" s="192"/>
      <c r="HJ68" s="192"/>
      <c r="HK68" s="192"/>
      <c r="HL68" s="192"/>
      <c r="HM68" s="192"/>
      <c r="HN68" s="192"/>
      <c r="HO68" s="192"/>
      <c r="HP68" s="192"/>
      <c r="HQ68" s="192"/>
      <c r="HR68" s="192"/>
      <c r="HS68" s="192"/>
      <c r="HT68" s="192"/>
      <c r="HU68" s="192"/>
      <c r="HV68" s="192"/>
      <c r="HW68" s="192"/>
      <c r="HX68" s="192"/>
      <c r="HY68" s="192"/>
      <c r="HZ68" s="192"/>
      <c r="IA68" s="192"/>
      <c r="IB68" s="192"/>
      <c r="IC68" s="192"/>
      <c r="ID68" s="192"/>
      <c r="IE68" s="192"/>
      <c r="IF68" s="192"/>
      <c r="IG68" s="192"/>
      <c r="IH68" s="192"/>
      <c r="II68" s="192"/>
      <c r="IJ68" s="192"/>
      <c r="IK68" s="192"/>
      <c r="IL68" s="192"/>
      <c r="IM68" s="192"/>
      <c r="IN68" s="192"/>
      <c r="IO68" s="192"/>
      <c r="IP68" s="192"/>
      <c r="IQ68" s="192"/>
      <c r="IR68" s="192"/>
      <c r="IS68" s="192"/>
      <c r="IT68" s="192"/>
      <c r="IU68" s="192"/>
    </row>
    <row r="69" spans="1:255" x14ac:dyDescent="0.3">
      <c r="A69" s="208" t="s">
        <v>66</v>
      </c>
      <c r="B69" s="213">
        <v>180</v>
      </c>
      <c r="C69" s="212">
        <v>6.62</v>
      </c>
      <c r="D69" s="212">
        <v>5.42</v>
      </c>
      <c r="E69" s="212">
        <v>31.73</v>
      </c>
      <c r="F69" s="212">
        <v>202.14</v>
      </c>
      <c r="G69" s="210" t="s">
        <v>67</v>
      </c>
      <c r="H69" s="208" t="s">
        <v>68</v>
      </c>
      <c r="I69" s="285"/>
      <c r="J69" s="285"/>
      <c r="K69" s="285"/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285"/>
      <c r="AL69" s="285"/>
      <c r="AM69" s="285"/>
      <c r="AN69" s="285"/>
      <c r="AO69" s="285"/>
      <c r="AP69" s="285"/>
      <c r="AQ69" s="285"/>
      <c r="AR69" s="285"/>
      <c r="AS69" s="285"/>
      <c r="AT69" s="285"/>
      <c r="AU69" s="285"/>
      <c r="AV69" s="285"/>
      <c r="AW69" s="285"/>
      <c r="AX69" s="285"/>
      <c r="AY69" s="285"/>
      <c r="AZ69" s="285"/>
      <c r="BA69" s="285"/>
      <c r="BB69" s="285"/>
      <c r="BC69" s="285"/>
      <c r="BD69" s="285"/>
      <c r="BE69" s="285"/>
      <c r="BF69" s="285"/>
      <c r="BG69" s="285"/>
      <c r="BH69" s="285"/>
      <c r="BI69" s="285"/>
      <c r="BJ69" s="285"/>
      <c r="BK69" s="285"/>
      <c r="BL69" s="285"/>
      <c r="BM69" s="285"/>
      <c r="BN69" s="285"/>
      <c r="BO69" s="285"/>
      <c r="BP69" s="285"/>
      <c r="BQ69" s="285"/>
      <c r="BR69" s="285"/>
      <c r="BS69" s="285"/>
      <c r="BT69" s="285"/>
      <c r="BU69" s="285"/>
      <c r="BV69" s="285"/>
      <c r="BW69" s="285"/>
      <c r="BX69" s="285"/>
      <c r="BY69" s="285"/>
      <c r="BZ69" s="285"/>
      <c r="CA69" s="285"/>
      <c r="CB69" s="285"/>
      <c r="CC69" s="285"/>
      <c r="CD69" s="285"/>
      <c r="CE69" s="285"/>
      <c r="CF69" s="285"/>
      <c r="CG69" s="285"/>
      <c r="CH69" s="285"/>
      <c r="CI69" s="285"/>
      <c r="CJ69" s="285"/>
      <c r="CK69" s="285"/>
      <c r="CL69" s="285"/>
      <c r="CM69" s="285"/>
      <c r="CN69" s="285"/>
      <c r="CO69" s="285"/>
      <c r="CP69" s="285"/>
      <c r="CQ69" s="285"/>
      <c r="CR69" s="285"/>
      <c r="CS69" s="285"/>
      <c r="CT69" s="285"/>
      <c r="CU69" s="285"/>
      <c r="CV69" s="285"/>
      <c r="CW69" s="285"/>
      <c r="CX69" s="285"/>
      <c r="CY69" s="285"/>
      <c r="CZ69" s="285"/>
      <c r="DA69" s="285"/>
      <c r="DB69" s="285"/>
      <c r="DC69" s="285"/>
      <c r="DD69" s="285"/>
      <c r="DE69" s="285"/>
      <c r="DF69" s="285"/>
      <c r="DG69" s="285"/>
      <c r="DH69" s="285"/>
      <c r="DI69" s="285"/>
      <c r="DJ69" s="285"/>
      <c r="DK69" s="285"/>
      <c r="DL69" s="285"/>
      <c r="DM69" s="285"/>
      <c r="DN69" s="285"/>
      <c r="DO69" s="285"/>
      <c r="DP69" s="285"/>
      <c r="DQ69" s="285"/>
      <c r="DR69" s="285"/>
      <c r="DS69" s="285"/>
      <c r="DT69" s="285"/>
      <c r="DU69" s="285"/>
      <c r="DV69" s="285"/>
      <c r="DW69" s="285"/>
      <c r="DX69" s="285"/>
      <c r="DY69" s="285"/>
      <c r="DZ69" s="285"/>
      <c r="EA69" s="285"/>
      <c r="EB69" s="285"/>
      <c r="EC69" s="285"/>
      <c r="ED69" s="285"/>
      <c r="EE69" s="285"/>
      <c r="EF69" s="285"/>
      <c r="EG69" s="285"/>
      <c r="EH69" s="285"/>
      <c r="EI69" s="285"/>
      <c r="EJ69" s="285"/>
      <c r="EK69" s="285"/>
      <c r="EL69" s="285"/>
      <c r="EM69" s="285"/>
      <c r="EN69" s="285"/>
      <c r="EO69" s="285"/>
      <c r="EP69" s="285"/>
      <c r="EQ69" s="285"/>
      <c r="ER69" s="285"/>
      <c r="ES69" s="285"/>
      <c r="ET69" s="285"/>
      <c r="EU69" s="285"/>
      <c r="EV69" s="285"/>
      <c r="EW69" s="285"/>
      <c r="EX69" s="285"/>
      <c r="EY69" s="285"/>
      <c r="EZ69" s="285"/>
      <c r="FA69" s="285"/>
      <c r="FB69" s="285"/>
      <c r="FC69" s="285"/>
      <c r="FD69" s="285"/>
      <c r="FE69" s="285"/>
      <c r="FF69" s="285"/>
      <c r="FG69" s="285"/>
      <c r="FH69" s="285"/>
      <c r="FI69" s="285"/>
      <c r="FJ69" s="285"/>
      <c r="FK69" s="285"/>
      <c r="FL69" s="285"/>
      <c r="FM69" s="285"/>
      <c r="FN69" s="285"/>
      <c r="FO69" s="285"/>
      <c r="FP69" s="285"/>
      <c r="FQ69" s="285"/>
      <c r="FR69" s="285"/>
      <c r="FS69" s="285"/>
      <c r="FT69" s="285"/>
      <c r="FU69" s="285"/>
      <c r="FV69" s="285"/>
      <c r="FW69" s="285"/>
      <c r="FX69" s="285"/>
      <c r="FY69" s="285"/>
      <c r="FZ69" s="285"/>
      <c r="GA69" s="285"/>
      <c r="GB69" s="285"/>
      <c r="GC69" s="285"/>
      <c r="GD69" s="285"/>
      <c r="GE69" s="285"/>
      <c r="GF69" s="285"/>
      <c r="GG69" s="285"/>
      <c r="GH69" s="285"/>
      <c r="GI69" s="285"/>
      <c r="GJ69" s="285"/>
      <c r="GK69" s="285"/>
      <c r="GL69" s="285"/>
      <c r="GM69" s="285"/>
      <c r="GN69" s="285"/>
      <c r="GO69" s="285"/>
      <c r="GP69" s="285"/>
      <c r="GQ69" s="285"/>
      <c r="GR69" s="285"/>
      <c r="GS69" s="285"/>
      <c r="GT69" s="285"/>
      <c r="GU69" s="285"/>
      <c r="GV69" s="285"/>
      <c r="GW69" s="285"/>
      <c r="GX69" s="285"/>
      <c r="GY69" s="285"/>
      <c r="GZ69" s="285"/>
      <c r="HA69" s="285"/>
      <c r="HB69" s="285"/>
      <c r="HC69" s="285"/>
      <c r="HD69" s="285"/>
      <c r="HE69" s="285"/>
      <c r="HF69" s="285"/>
      <c r="HG69" s="285"/>
      <c r="HH69" s="285"/>
      <c r="HI69" s="285"/>
      <c r="HJ69" s="285"/>
      <c r="HK69" s="285"/>
      <c r="HL69" s="285"/>
      <c r="HM69" s="285"/>
      <c r="HN69" s="285"/>
      <c r="HO69" s="285"/>
      <c r="HP69" s="285"/>
      <c r="HQ69" s="285"/>
      <c r="HR69" s="285"/>
      <c r="HS69" s="285"/>
      <c r="HT69" s="285"/>
      <c r="HU69" s="285"/>
      <c r="HV69" s="285"/>
      <c r="HW69" s="285"/>
      <c r="HX69" s="285"/>
      <c r="HY69" s="285"/>
      <c r="HZ69" s="285"/>
      <c r="IA69" s="285"/>
      <c r="IB69" s="285"/>
      <c r="IC69" s="285"/>
      <c r="ID69" s="285"/>
      <c r="IE69" s="285"/>
      <c r="IF69" s="285"/>
      <c r="IG69" s="285"/>
      <c r="IH69" s="285"/>
      <c r="II69" s="285"/>
      <c r="IJ69" s="285"/>
      <c r="IK69" s="285"/>
      <c r="IL69" s="285"/>
      <c r="IM69" s="285"/>
      <c r="IN69" s="285"/>
      <c r="IO69" s="285"/>
      <c r="IP69" s="285"/>
      <c r="IQ69" s="285"/>
      <c r="IR69" s="285"/>
      <c r="IS69" s="285"/>
      <c r="IT69" s="285"/>
      <c r="IU69" s="285"/>
    </row>
    <row r="70" spans="1:255" s="207" customFormat="1" x14ac:dyDescent="0.25">
      <c r="A70" s="301" t="s">
        <v>315</v>
      </c>
      <c r="B70" s="302">
        <v>50</v>
      </c>
      <c r="C70" s="303">
        <v>3.64</v>
      </c>
      <c r="D70" s="303">
        <v>6.26</v>
      </c>
      <c r="E70" s="303">
        <v>21.96</v>
      </c>
      <c r="F70" s="303">
        <v>159</v>
      </c>
      <c r="G70" s="299" t="s">
        <v>316</v>
      </c>
      <c r="H70" s="206" t="s">
        <v>317</v>
      </c>
    </row>
    <row r="71" spans="1:255" x14ac:dyDescent="0.3">
      <c r="A71" s="287" t="s">
        <v>57</v>
      </c>
      <c r="B71" s="258">
        <v>222</v>
      </c>
      <c r="C71" s="288">
        <v>0.13</v>
      </c>
      <c r="D71" s="288">
        <v>0.02</v>
      </c>
      <c r="E71" s="288">
        <v>15.2</v>
      </c>
      <c r="F71" s="288">
        <v>62</v>
      </c>
      <c r="G71" s="258" t="s">
        <v>58</v>
      </c>
      <c r="H71" s="197" t="s">
        <v>59</v>
      </c>
    </row>
    <row r="72" spans="1:255" x14ac:dyDescent="0.3">
      <c r="A72" s="215" t="s">
        <v>45</v>
      </c>
      <c r="B72" s="289">
        <v>20</v>
      </c>
      <c r="C72" s="271">
        <v>1.3</v>
      </c>
      <c r="D72" s="271">
        <v>0.2</v>
      </c>
      <c r="E72" s="271">
        <v>8.6</v>
      </c>
      <c r="F72" s="271">
        <v>43</v>
      </c>
      <c r="G72" s="265" t="s">
        <v>46</v>
      </c>
      <c r="H72" s="208" t="s">
        <v>47</v>
      </c>
      <c r="I72" s="285"/>
      <c r="J72" s="285"/>
      <c r="K72" s="285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285"/>
      <c r="AL72" s="285"/>
      <c r="AM72" s="285"/>
      <c r="AN72" s="285"/>
      <c r="AO72" s="285"/>
      <c r="AP72" s="285"/>
      <c r="AQ72" s="285"/>
      <c r="AR72" s="285"/>
      <c r="AS72" s="285"/>
      <c r="AT72" s="285"/>
      <c r="AU72" s="285"/>
      <c r="AV72" s="285"/>
      <c r="AW72" s="285"/>
      <c r="AX72" s="285"/>
      <c r="AY72" s="285"/>
      <c r="AZ72" s="285"/>
      <c r="BA72" s="285"/>
      <c r="BB72" s="285"/>
      <c r="BC72" s="285"/>
      <c r="BD72" s="285"/>
      <c r="BE72" s="285"/>
      <c r="BF72" s="285"/>
      <c r="BG72" s="285"/>
      <c r="BH72" s="285"/>
      <c r="BI72" s="285"/>
      <c r="BJ72" s="285"/>
      <c r="BK72" s="285"/>
      <c r="BL72" s="285"/>
      <c r="BM72" s="285"/>
      <c r="BN72" s="285"/>
      <c r="BO72" s="285"/>
      <c r="BP72" s="285"/>
      <c r="BQ72" s="285"/>
      <c r="BR72" s="285"/>
      <c r="BS72" s="285"/>
      <c r="BT72" s="285"/>
      <c r="BU72" s="285"/>
      <c r="BV72" s="285"/>
      <c r="BW72" s="285"/>
      <c r="BX72" s="285"/>
      <c r="BY72" s="285"/>
      <c r="BZ72" s="285"/>
      <c r="CA72" s="285"/>
      <c r="CB72" s="285"/>
      <c r="CC72" s="285"/>
      <c r="CD72" s="285"/>
      <c r="CE72" s="285"/>
      <c r="CF72" s="285"/>
      <c r="CG72" s="285"/>
      <c r="CH72" s="285"/>
      <c r="CI72" s="285"/>
      <c r="CJ72" s="285"/>
      <c r="CK72" s="285"/>
      <c r="CL72" s="285"/>
      <c r="CM72" s="285"/>
      <c r="CN72" s="285"/>
      <c r="CO72" s="285"/>
      <c r="CP72" s="285"/>
      <c r="CQ72" s="285"/>
      <c r="CR72" s="285"/>
      <c r="CS72" s="285"/>
      <c r="CT72" s="285"/>
      <c r="CU72" s="285"/>
      <c r="CV72" s="285"/>
      <c r="CW72" s="285"/>
      <c r="CX72" s="285"/>
      <c r="CY72" s="285"/>
      <c r="CZ72" s="285"/>
      <c r="DA72" s="285"/>
      <c r="DB72" s="285"/>
      <c r="DC72" s="285"/>
      <c r="DD72" s="285"/>
      <c r="DE72" s="285"/>
      <c r="DF72" s="285"/>
      <c r="DG72" s="285"/>
      <c r="DH72" s="285"/>
      <c r="DI72" s="285"/>
      <c r="DJ72" s="285"/>
      <c r="DK72" s="285"/>
      <c r="DL72" s="285"/>
      <c r="DM72" s="285"/>
      <c r="DN72" s="285"/>
      <c r="DO72" s="285"/>
      <c r="DP72" s="285"/>
      <c r="DQ72" s="285"/>
      <c r="DR72" s="285"/>
      <c r="DS72" s="285"/>
      <c r="DT72" s="285"/>
      <c r="DU72" s="285"/>
      <c r="DV72" s="285"/>
      <c r="DW72" s="285"/>
      <c r="DX72" s="285"/>
      <c r="DY72" s="285"/>
      <c r="DZ72" s="285"/>
      <c r="EA72" s="285"/>
      <c r="EB72" s="285"/>
      <c r="EC72" s="285"/>
      <c r="ED72" s="285"/>
      <c r="EE72" s="285"/>
      <c r="EF72" s="285"/>
      <c r="EG72" s="285"/>
      <c r="EH72" s="285"/>
      <c r="EI72" s="285"/>
      <c r="EJ72" s="285"/>
      <c r="EK72" s="285"/>
      <c r="EL72" s="285"/>
      <c r="EM72" s="285"/>
      <c r="EN72" s="285"/>
      <c r="EO72" s="285"/>
      <c r="EP72" s="285"/>
      <c r="EQ72" s="285"/>
      <c r="ER72" s="285"/>
      <c r="ES72" s="285"/>
      <c r="ET72" s="285"/>
      <c r="EU72" s="285"/>
      <c r="EV72" s="285"/>
      <c r="EW72" s="285"/>
      <c r="EX72" s="285"/>
      <c r="EY72" s="285"/>
      <c r="EZ72" s="285"/>
      <c r="FA72" s="285"/>
      <c r="FB72" s="285"/>
      <c r="FC72" s="285"/>
      <c r="FD72" s="285"/>
      <c r="FE72" s="285"/>
      <c r="FF72" s="285"/>
      <c r="FG72" s="285"/>
      <c r="FH72" s="285"/>
      <c r="FI72" s="285"/>
      <c r="FJ72" s="285"/>
      <c r="FK72" s="285"/>
      <c r="FL72" s="285"/>
      <c r="FM72" s="285"/>
      <c r="FN72" s="285"/>
      <c r="FO72" s="285"/>
      <c r="FP72" s="285"/>
      <c r="FQ72" s="285"/>
      <c r="FR72" s="285"/>
      <c r="FS72" s="285"/>
      <c r="FT72" s="285"/>
      <c r="FU72" s="285"/>
      <c r="FV72" s="285"/>
      <c r="FW72" s="285"/>
      <c r="FX72" s="285"/>
      <c r="FY72" s="285"/>
      <c r="FZ72" s="285"/>
      <c r="GA72" s="285"/>
      <c r="GB72" s="285"/>
      <c r="GC72" s="285"/>
      <c r="GD72" s="285"/>
      <c r="GE72" s="285"/>
      <c r="GF72" s="285"/>
      <c r="GG72" s="285"/>
      <c r="GH72" s="285"/>
      <c r="GI72" s="285"/>
      <c r="GJ72" s="285"/>
      <c r="GK72" s="285"/>
      <c r="GL72" s="285"/>
      <c r="GM72" s="285"/>
      <c r="GN72" s="285"/>
      <c r="GO72" s="285"/>
      <c r="GP72" s="285"/>
      <c r="GQ72" s="285"/>
      <c r="GR72" s="285"/>
      <c r="GS72" s="285"/>
      <c r="GT72" s="285"/>
      <c r="GU72" s="285"/>
      <c r="GV72" s="285"/>
      <c r="GW72" s="285"/>
      <c r="GX72" s="285"/>
      <c r="GY72" s="285"/>
      <c r="GZ72" s="285"/>
      <c r="HA72" s="285"/>
      <c r="HB72" s="285"/>
      <c r="HC72" s="285"/>
      <c r="HD72" s="285"/>
      <c r="HE72" s="285"/>
      <c r="HF72" s="285"/>
      <c r="HG72" s="285"/>
      <c r="HH72" s="285"/>
      <c r="HI72" s="285"/>
      <c r="HJ72" s="285"/>
      <c r="HK72" s="285"/>
      <c r="HL72" s="285"/>
      <c r="HM72" s="285"/>
      <c r="HN72" s="285"/>
      <c r="HO72" s="285"/>
      <c r="HP72" s="285"/>
      <c r="HQ72" s="285"/>
      <c r="HR72" s="285"/>
      <c r="HS72" s="285"/>
      <c r="HT72" s="285"/>
      <c r="HU72" s="285"/>
      <c r="HV72" s="285"/>
      <c r="HW72" s="285"/>
      <c r="HX72" s="285"/>
      <c r="HY72" s="285"/>
      <c r="HZ72" s="285"/>
      <c r="IA72" s="285"/>
      <c r="IB72" s="285"/>
      <c r="IC72" s="285"/>
      <c r="ID72" s="285"/>
      <c r="IE72" s="285"/>
      <c r="IF72" s="285"/>
      <c r="IG72" s="285"/>
      <c r="IH72" s="285"/>
      <c r="II72" s="285"/>
      <c r="IJ72" s="285"/>
      <c r="IK72" s="285"/>
      <c r="IL72" s="285"/>
      <c r="IM72" s="285"/>
      <c r="IN72" s="285"/>
      <c r="IO72" s="285"/>
      <c r="IP72" s="285"/>
      <c r="IQ72" s="285"/>
      <c r="IR72" s="285"/>
      <c r="IS72" s="285"/>
      <c r="IT72" s="285"/>
      <c r="IU72" s="285"/>
    </row>
    <row r="73" spans="1:255" x14ac:dyDescent="0.3">
      <c r="A73" s="218" t="s">
        <v>25</v>
      </c>
      <c r="B73" s="188">
        <f>SUM(B68:B72)</f>
        <v>572</v>
      </c>
      <c r="C73" s="290">
        <f>SUM(C68:C72)</f>
        <v>12.630000000000003</v>
      </c>
      <c r="D73" s="290">
        <f>SUM(D68:D72)</f>
        <v>22.04</v>
      </c>
      <c r="E73" s="290">
        <f>SUM(E68:E72)</f>
        <v>79.86999999999999</v>
      </c>
      <c r="F73" s="290">
        <f>SUM(F68:F72)</f>
        <v>571.04</v>
      </c>
      <c r="G73" s="290"/>
      <c r="H73" s="290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46"/>
      <c r="AG73" s="246"/>
      <c r="AH73" s="246"/>
      <c r="AI73" s="246"/>
      <c r="AJ73" s="246"/>
      <c r="AK73" s="246"/>
      <c r="AL73" s="246"/>
      <c r="AM73" s="246"/>
      <c r="AN73" s="246"/>
      <c r="AO73" s="246"/>
      <c r="AP73" s="246"/>
      <c r="AQ73" s="246"/>
      <c r="AR73" s="246"/>
      <c r="AS73" s="246"/>
      <c r="AT73" s="246"/>
      <c r="AU73" s="246"/>
      <c r="AV73" s="246"/>
      <c r="AW73" s="246"/>
      <c r="AX73" s="246"/>
      <c r="AY73" s="246"/>
      <c r="AZ73" s="246"/>
      <c r="BA73" s="246"/>
      <c r="BB73" s="246"/>
      <c r="BC73" s="246"/>
      <c r="BD73" s="246"/>
      <c r="BE73" s="246"/>
      <c r="BF73" s="246"/>
      <c r="BG73" s="246"/>
      <c r="BH73" s="246"/>
      <c r="BI73" s="246"/>
      <c r="BJ73" s="246"/>
      <c r="BK73" s="246"/>
      <c r="BL73" s="246"/>
      <c r="BM73" s="246"/>
      <c r="BN73" s="246"/>
      <c r="BO73" s="246"/>
      <c r="BP73" s="246"/>
      <c r="BQ73" s="246"/>
      <c r="BR73" s="246"/>
      <c r="BS73" s="246"/>
      <c r="BT73" s="246"/>
      <c r="BU73" s="246"/>
      <c r="BV73" s="246"/>
      <c r="BW73" s="246"/>
      <c r="BX73" s="246"/>
      <c r="BY73" s="246"/>
      <c r="BZ73" s="246"/>
      <c r="CA73" s="246"/>
      <c r="CB73" s="246"/>
      <c r="CC73" s="246"/>
      <c r="CD73" s="246"/>
      <c r="CE73" s="246"/>
      <c r="CF73" s="246"/>
      <c r="CG73" s="246"/>
      <c r="CH73" s="246"/>
      <c r="CI73" s="246"/>
      <c r="CJ73" s="246"/>
      <c r="CK73" s="246"/>
      <c r="CL73" s="246"/>
      <c r="CM73" s="246"/>
      <c r="CN73" s="246"/>
      <c r="CO73" s="246"/>
      <c r="CP73" s="246"/>
      <c r="CQ73" s="246"/>
      <c r="CR73" s="246"/>
      <c r="CS73" s="246"/>
      <c r="CT73" s="246"/>
      <c r="CU73" s="246"/>
      <c r="CV73" s="246"/>
      <c r="CW73" s="246"/>
      <c r="CX73" s="246"/>
      <c r="CY73" s="246"/>
      <c r="CZ73" s="246"/>
      <c r="DA73" s="246"/>
      <c r="DB73" s="246"/>
      <c r="DC73" s="246"/>
      <c r="DD73" s="246"/>
      <c r="DE73" s="246"/>
      <c r="DF73" s="246"/>
      <c r="DG73" s="246"/>
      <c r="DH73" s="246"/>
      <c r="DI73" s="246"/>
      <c r="DJ73" s="246"/>
      <c r="DK73" s="246"/>
      <c r="DL73" s="246"/>
      <c r="DM73" s="246"/>
      <c r="DN73" s="246"/>
      <c r="DO73" s="246"/>
      <c r="DP73" s="246"/>
      <c r="DQ73" s="246"/>
      <c r="DR73" s="246"/>
      <c r="DS73" s="246"/>
      <c r="DT73" s="246"/>
      <c r="DU73" s="246"/>
      <c r="DV73" s="246"/>
      <c r="DW73" s="246"/>
      <c r="DX73" s="246"/>
      <c r="DY73" s="246"/>
      <c r="DZ73" s="246"/>
      <c r="EA73" s="246"/>
      <c r="EB73" s="246"/>
      <c r="EC73" s="246"/>
      <c r="ED73" s="246"/>
      <c r="EE73" s="246"/>
      <c r="EF73" s="246"/>
      <c r="EG73" s="246"/>
      <c r="EH73" s="246"/>
      <c r="EI73" s="246"/>
      <c r="EJ73" s="246"/>
      <c r="EK73" s="246"/>
      <c r="EL73" s="246"/>
      <c r="EM73" s="246"/>
      <c r="EN73" s="246"/>
      <c r="EO73" s="246"/>
      <c r="EP73" s="246"/>
      <c r="EQ73" s="246"/>
      <c r="ER73" s="246"/>
      <c r="ES73" s="246"/>
      <c r="ET73" s="246"/>
      <c r="EU73" s="246"/>
      <c r="EV73" s="246"/>
      <c r="EW73" s="246"/>
      <c r="EX73" s="246"/>
      <c r="EY73" s="246"/>
      <c r="EZ73" s="246"/>
      <c r="FA73" s="246"/>
      <c r="FB73" s="246"/>
      <c r="FC73" s="246"/>
      <c r="FD73" s="246"/>
      <c r="FE73" s="246"/>
      <c r="FF73" s="246"/>
      <c r="FG73" s="246"/>
      <c r="FH73" s="246"/>
      <c r="FI73" s="246"/>
      <c r="FJ73" s="246"/>
      <c r="FK73" s="246"/>
      <c r="FL73" s="246"/>
      <c r="FM73" s="246"/>
      <c r="FN73" s="246"/>
      <c r="FO73" s="246"/>
      <c r="FP73" s="246"/>
      <c r="FQ73" s="246"/>
      <c r="FR73" s="246"/>
      <c r="FS73" s="246"/>
      <c r="FT73" s="246"/>
      <c r="FU73" s="246"/>
      <c r="FV73" s="246"/>
      <c r="FW73" s="246"/>
      <c r="FX73" s="246"/>
      <c r="FY73" s="246"/>
      <c r="FZ73" s="246"/>
      <c r="GA73" s="246"/>
      <c r="GB73" s="246"/>
      <c r="GC73" s="246"/>
      <c r="GD73" s="246"/>
      <c r="GE73" s="246"/>
      <c r="GF73" s="246"/>
      <c r="GG73" s="246"/>
      <c r="GH73" s="246"/>
      <c r="GI73" s="246"/>
      <c r="GJ73" s="246"/>
      <c r="GK73" s="246"/>
      <c r="GL73" s="246"/>
      <c r="GM73" s="246"/>
      <c r="GN73" s="246"/>
      <c r="GO73" s="246"/>
      <c r="GP73" s="246"/>
      <c r="GQ73" s="246"/>
      <c r="GR73" s="246"/>
      <c r="GS73" s="246"/>
      <c r="GT73" s="246"/>
      <c r="GU73" s="246"/>
      <c r="GV73" s="246"/>
      <c r="GW73" s="246"/>
      <c r="GX73" s="246"/>
      <c r="GY73" s="246"/>
      <c r="GZ73" s="246"/>
      <c r="HA73" s="246"/>
      <c r="HB73" s="246"/>
      <c r="HC73" s="246"/>
      <c r="HD73" s="246"/>
      <c r="HE73" s="246"/>
      <c r="HF73" s="246"/>
      <c r="HG73" s="246"/>
      <c r="HH73" s="246"/>
      <c r="HI73" s="246"/>
      <c r="HJ73" s="246"/>
      <c r="HK73" s="246"/>
      <c r="HL73" s="246"/>
      <c r="HM73" s="246"/>
      <c r="HN73" s="246"/>
      <c r="HO73" s="246"/>
      <c r="HP73" s="246"/>
      <c r="HQ73" s="246"/>
      <c r="HR73" s="246"/>
      <c r="HS73" s="246"/>
      <c r="HT73" s="246"/>
      <c r="HU73" s="246"/>
      <c r="HV73" s="246"/>
      <c r="HW73" s="246"/>
      <c r="HX73" s="246"/>
      <c r="HY73" s="246"/>
      <c r="HZ73" s="246"/>
      <c r="IA73" s="246"/>
      <c r="IB73" s="246"/>
      <c r="IC73" s="246"/>
      <c r="ID73" s="246"/>
      <c r="IE73" s="246"/>
      <c r="IF73" s="246"/>
      <c r="IG73" s="246"/>
      <c r="IH73" s="246"/>
      <c r="II73" s="246"/>
      <c r="IJ73" s="246"/>
      <c r="IK73" s="246"/>
      <c r="IL73" s="246"/>
      <c r="IM73" s="246"/>
      <c r="IN73" s="246"/>
      <c r="IO73" s="246"/>
      <c r="IP73" s="246"/>
      <c r="IQ73" s="246"/>
      <c r="IR73" s="246"/>
      <c r="IS73" s="246"/>
      <c r="IT73" s="246"/>
      <c r="IU73" s="246"/>
    </row>
    <row r="74" spans="1:255" x14ac:dyDescent="0.3">
      <c r="A74" s="185" t="s">
        <v>72</v>
      </c>
      <c r="B74" s="186"/>
      <c r="C74" s="186"/>
      <c r="D74" s="186"/>
      <c r="E74" s="186"/>
      <c r="F74" s="186"/>
      <c r="G74" s="186"/>
      <c r="H74" s="187"/>
    </row>
    <row r="75" spans="1:255" ht="9" customHeight="1" x14ac:dyDescent="0.3">
      <c r="A75" s="281" t="s">
        <v>2</v>
      </c>
      <c r="B75" s="282" t="s">
        <v>6</v>
      </c>
      <c r="C75" s="283" t="s">
        <v>307</v>
      </c>
      <c r="D75" s="283" t="s">
        <v>308</v>
      </c>
      <c r="E75" s="283" t="s">
        <v>9</v>
      </c>
      <c r="F75" s="283" t="s">
        <v>10</v>
      </c>
      <c r="G75" s="284" t="s">
        <v>4</v>
      </c>
      <c r="H75" s="281" t="s">
        <v>5</v>
      </c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  <c r="AQ75" s="144"/>
      <c r="AR75" s="144"/>
      <c r="AS75" s="144"/>
      <c r="AT75" s="144"/>
      <c r="AU75" s="144"/>
      <c r="AV75" s="144"/>
      <c r="AW75" s="144"/>
      <c r="AX75" s="144"/>
      <c r="AY75" s="144"/>
      <c r="AZ75" s="144"/>
      <c r="BA75" s="144"/>
      <c r="BB75" s="144"/>
      <c r="BC75" s="144"/>
      <c r="BD75" s="144"/>
      <c r="BE75" s="144"/>
      <c r="BF75" s="144"/>
      <c r="BG75" s="144"/>
      <c r="BH75" s="144"/>
      <c r="BI75" s="144"/>
      <c r="BJ75" s="144"/>
      <c r="BK75" s="144"/>
      <c r="BL75" s="144"/>
      <c r="BM75" s="144"/>
      <c r="BN75" s="144"/>
      <c r="BO75" s="144"/>
      <c r="BP75" s="144"/>
      <c r="BQ75" s="144"/>
      <c r="BR75" s="144"/>
      <c r="BS75" s="144"/>
      <c r="BT75" s="144"/>
      <c r="BU75" s="144"/>
      <c r="BV75" s="144"/>
      <c r="BW75" s="144"/>
      <c r="BX75" s="144"/>
      <c r="BY75" s="144"/>
      <c r="BZ75" s="144"/>
      <c r="CA75" s="144"/>
      <c r="CB75" s="144"/>
      <c r="CC75" s="144"/>
      <c r="CD75" s="144"/>
      <c r="CE75" s="144"/>
      <c r="CF75" s="144"/>
      <c r="CG75" s="144"/>
      <c r="CH75" s="144"/>
      <c r="CI75" s="144"/>
      <c r="CJ75" s="144"/>
      <c r="CK75" s="144"/>
      <c r="CL75" s="144"/>
      <c r="CM75" s="144"/>
      <c r="CN75" s="144"/>
      <c r="CO75" s="144"/>
      <c r="CP75" s="144"/>
      <c r="CQ75" s="144"/>
      <c r="CR75" s="144"/>
      <c r="CS75" s="144"/>
      <c r="CT75" s="144"/>
      <c r="CU75" s="144"/>
      <c r="CV75" s="144"/>
      <c r="CW75" s="144"/>
      <c r="CX75" s="144"/>
      <c r="CY75" s="144"/>
      <c r="CZ75" s="144"/>
      <c r="DA75" s="144"/>
      <c r="DB75" s="144"/>
      <c r="DC75" s="144"/>
      <c r="DD75" s="144"/>
      <c r="DE75" s="144"/>
      <c r="DF75" s="144"/>
      <c r="DG75" s="144"/>
      <c r="DH75" s="144"/>
      <c r="DI75" s="144"/>
      <c r="DJ75" s="144"/>
      <c r="DK75" s="144"/>
      <c r="DL75" s="144"/>
      <c r="DM75" s="144"/>
      <c r="DN75" s="144"/>
      <c r="DO75" s="144"/>
      <c r="DP75" s="144"/>
      <c r="DQ75" s="144"/>
      <c r="DR75" s="144"/>
      <c r="DS75" s="144"/>
      <c r="DT75" s="144"/>
      <c r="DU75" s="144"/>
      <c r="DV75" s="144"/>
      <c r="DW75" s="144"/>
      <c r="DX75" s="144"/>
      <c r="DY75" s="144"/>
      <c r="DZ75" s="144"/>
      <c r="EA75" s="144"/>
      <c r="EB75" s="144"/>
      <c r="EC75" s="144"/>
      <c r="ED75" s="144"/>
      <c r="EE75" s="144"/>
      <c r="EF75" s="144"/>
      <c r="EG75" s="144"/>
      <c r="EH75" s="144"/>
      <c r="EI75" s="144"/>
      <c r="EJ75" s="144"/>
      <c r="EK75" s="144"/>
      <c r="EL75" s="144"/>
      <c r="EM75" s="144"/>
      <c r="EN75" s="144"/>
      <c r="EO75" s="144"/>
      <c r="EP75" s="144"/>
      <c r="EQ75" s="144"/>
      <c r="ER75" s="144"/>
      <c r="ES75" s="144"/>
      <c r="ET75" s="144"/>
      <c r="EU75" s="144"/>
      <c r="EV75" s="144"/>
      <c r="EW75" s="144"/>
      <c r="EX75" s="144"/>
      <c r="EY75" s="144"/>
      <c r="EZ75" s="144"/>
      <c r="FA75" s="144"/>
      <c r="FB75" s="144"/>
      <c r="FC75" s="144"/>
      <c r="FD75" s="144"/>
      <c r="FE75" s="144"/>
      <c r="FF75" s="144"/>
      <c r="FG75" s="144"/>
      <c r="FH75" s="144"/>
      <c r="FI75" s="144"/>
      <c r="FJ75" s="144"/>
      <c r="FK75" s="144"/>
      <c r="FL75" s="144"/>
      <c r="FM75" s="144"/>
      <c r="FN75" s="144"/>
      <c r="FO75" s="144"/>
      <c r="FP75" s="144"/>
      <c r="FQ75" s="144"/>
      <c r="FR75" s="144"/>
      <c r="FS75" s="144"/>
      <c r="FT75" s="144"/>
      <c r="FU75" s="144"/>
      <c r="FV75" s="144"/>
      <c r="FW75" s="144"/>
      <c r="FX75" s="144"/>
      <c r="FY75" s="144"/>
      <c r="FZ75" s="144"/>
      <c r="GA75" s="144"/>
      <c r="GB75" s="144"/>
      <c r="GC75" s="144"/>
      <c r="GD75" s="144"/>
      <c r="GE75" s="144"/>
      <c r="GF75" s="144"/>
      <c r="GG75" s="144"/>
      <c r="GH75" s="144"/>
      <c r="GI75" s="144"/>
      <c r="GJ75" s="144"/>
      <c r="GK75" s="144"/>
      <c r="GL75" s="144"/>
      <c r="GM75" s="144"/>
      <c r="GN75" s="144"/>
      <c r="GO75" s="144"/>
      <c r="GP75" s="144"/>
      <c r="GQ75" s="144"/>
      <c r="GR75" s="144"/>
      <c r="GS75" s="144"/>
      <c r="GT75" s="144"/>
      <c r="GU75" s="144"/>
      <c r="GV75" s="144"/>
      <c r="GW75" s="144"/>
      <c r="GX75" s="144"/>
      <c r="GY75" s="144"/>
      <c r="GZ75" s="144"/>
      <c r="HA75" s="144"/>
      <c r="HB75" s="144"/>
      <c r="HC75" s="144"/>
      <c r="HD75" s="144"/>
      <c r="HE75" s="144"/>
      <c r="HF75" s="144"/>
      <c r="HG75" s="144"/>
      <c r="HH75" s="144"/>
      <c r="HI75" s="144"/>
      <c r="HJ75" s="144"/>
      <c r="HK75" s="144"/>
      <c r="HL75" s="144"/>
      <c r="HM75" s="144"/>
      <c r="HN75" s="144"/>
      <c r="HO75" s="144"/>
      <c r="HP75" s="144"/>
      <c r="HQ75" s="144"/>
      <c r="HR75" s="144"/>
      <c r="HS75" s="144"/>
      <c r="HT75" s="144"/>
      <c r="HU75" s="144"/>
      <c r="HV75" s="144"/>
      <c r="HW75" s="144"/>
      <c r="HX75" s="144"/>
      <c r="HY75" s="144"/>
      <c r="HZ75" s="144"/>
      <c r="IA75" s="144"/>
      <c r="IB75" s="144"/>
      <c r="IC75" s="144"/>
      <c r="ID75" s="144"/>
      <c r="IE75" s="144"/>
      <c r="IF75" s="144"/>
      <c r="IG75" s="144"/>
      <c r="IH75" s="144"/>
      <c r="II75" s="144"/>
      <c r="IJ75" s="144"/>
      <c r="IK75" s="144"/>
      <c r="IL75" s="144"/>
      <c r="IM75" s="144"/>
      <c r="IN75" s="144"/>
      <c r="IO75" s="144"/>
      <c r="IP75" s="144"/>
      <c r="IQ75" s="144"/>
      <c r="IR75" s="144"/>
      <c r="IS75" s="144"/>
      <c r="IT75" s="144"/>
      <c r="IU75" s="144"/>
    </row>
    <row r="76" spans="1:255" x14ac:dyDescent="0.3">
      <c r="A76" s="193" t="s">
        <v>239</v>
      </c>
      <c r="B76" s="194"/>
      <c r="C76" s="195"/>
      <c r="D76" s="195"/>
      <c r="E76" s="195"/>
      <c r="F76" s="195"/>
      <c r="G76" s="194"/>
      <c r="H76" s="196"/>
    </row>
    <row r="77" spans="1:255" x14ac:dyDescent="0.25">
      <c r="A77" s="197" t="s">
        <v>271</v>
      </c>
      <c r="B77" s="198">
        <v>50</v>
      </c>
      <c r="C77" s="199">
        <v>0.35</v>
      </c>
      <c r="D77" s="199">
        <v>0.05</v>
      </c>
      <c r="E77" s="199">
        <v>0.95</v>
      </c>
      <c r="F77" s="199">
        <v>6</v>
      </c>
      <c r="G77" s="200" t="s">
        <v>272</v>
      </c>
      <c r="H77" s="229" t="s">
        <v>264</v>
      </c>
    </row>
    <row r="78" spans="1:255" x14ac:dyDescent="0.3">
      <c r="A78" s="253" t="s">
        <v>36</v>
      </c>
      <c r="B78" s="198">
        <v>180</v>
      </c>
      <c r="C78" s="271">
        <v>3.67</v>
      </c>
      <c r="D78" s="271">
        <v>5.76</v>
      </c>
      <c r="E78" s="271">
        <v>24.53</v>
      </c>
      <c r="F78" s="271">
        <v>164.7</v>
      </c>
      <c r="G78" s="272" t="s">
        <v>37</v>
      </c>
      <c r="H78" s="253" t="s">
        <v>38</v>
      </c>
    </row>
    <row r="79" spans="1:255" s="207" customFormat="1" x14ac:dyDescent="0.25">
      <c r="A79" s="301" t="s">
        <v>259</v>
      </c>
      <c r="B79" s="304">
        <v>50</v>
      </c>
      <c r="C79" s="199">
        <v>3.5</v>
      </c>
      <c r="D79" s="199">
        <v>2.8</v>
      </c>
      <c r="E79" s="199">
        <v>15.1</v>
      </c>
      <c r="F79" s="199">
        <v>102.4</v>
      </c>
      <c r="G79" s="305" t="s">
        <v>260</v>
      </c>
      <c r="H79" s="206" t="s">
        <v>261</v>
      </c>
    </row>
    <row r="80" spans="1:255" x14ac:dyDescent="0.3">
      <c r="A80" s="287" t="s">
        <v>57</v>
      </c>
      <c r="B80" s="258">
        <v>222</v>
      </c>
      <c r="C80" s="288">
        <v>0.13</v>
      </c>
      <c r="D80" s="288">
        <v>0.02</v>
      </c>
      <c r="E80" s="288">
        <v>15.2</v>
      </c>
      <c r="F80" s="288">
        <v>62</v>
      </c>
      <c r="G80" s="258" t="s">
        <v>58</v>
      </c>
      <c r="H80" s="197" t="s">
        <v>59</v>
      </c>
    </row>
    <row r="81" spans="1:255" x14ac:dyDescent="0.3">
      <c r="A81" s="215" t="s">
        <v>48</v>
      </c>
      <c r="B81" s="216">
        <v>20</v>
      </c>
      <c r="C81" s="231">
        <v>1.6</v>
      </c>
      <c r="D81" s="231">
        <v>0.2</v>
      </c>
      <c r="E81" s="231">
        <v>10.199999999999999</v>
      </c>
      <c r="F81" s="231">
        <v>50</v>
      </c>
      <c r="G81" s="210" t="s">
        <v>46</v>
      </c>
      <c r="H81" s="217" t="s">
        <v>49</v>
      </c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285"/>
      <c r="AM81" s="285"/>
      <c r="AN81" s="285"/>
      <c r="AO81" s="285"/>
      <c r="AP81" s="285"/>
      <c r="AQ81" s="285"/>
      <c r="AR81" s="285"/>
      <c r="AS81" s="285"/>
      <c r="AT81" s="285"/>
      <c r="AU81" s="285"/>
      <c r="AV81" s="285"/>
      <c r="AW81" s="285"/>
      <c r="AX81" s="285"/>
      <c r="AY81" s="285"/>
      <c r="AZ81" s="285"/>
      <c r="BA81" s="285"/>
      <c r="BB81" s="285"/>
      <c r="BC81" s="285"/>
      <c r="BD81" s="285"/>
      <c r="BE81" s="285"/>
      <c r="BF81" s="285"/>
      <c r="BG81" s="285"/>
      <c r="BH81" s="285"/>
      <c r="BI81" s="285"/>
      <c r="BJ81" s="285"/>
      <c r="BK81" s="285"/>
      <c r="BL81" s="285"/>
      <c r="BM81" s="285"/>
      <c r="BN81" s="285"/>
      <c r="BO81" s="285"/>
      <c r="BP81" s="285"/>
      <c r="BQ81" s="285"/>
      <c r="BR81" s="285"/>
      <c r="BS81" s="285"/>
      <c r="BT81" s="285"/>
      <c r="BU81" s="285"/>
      <c r="BV81" s="285"/>
      <c r="BW81" s="285"/>
      <c r="BX81" s="285"/>
      <c r="BY81" s="285"/>
      <c r="BZ81" s="285"/>
      <c r="CA81" s="285"/>
      <c r="CB81" s="285"/>
      <c r="CC81" s="285"/>
      <c r="CD81" s="285"/>
      <c r="CE81" s="285"/>
      <c r="CF81" s="285"/>
      <c r="CG81" s="285"/>
      <c r="CH81" s="285"/>
      <c r="CI81" s="285"/>
      <c r="CJ81" s="285"/>
      <c r="CK81" s="285"/>
      <c r="CL81" s="285"/>
      <c r="CM81" s="285"/>
      <c r="CN81" s="285"/>
      <c r="CO81" s="285"/>
      <c r="CP81" s="285"/>
      <c r="CQ81" s="285"/>
      <c r="CR81" s="285"/>
      <c r="CS81" s="285"/>
      <c r="CT81" s="285"/>
      <c r="CU81" s="285"/>
      <c r="CV81" s="285"/>
      <c r="CW81" s="285"/>
      <c r="CX81" s="285"/>
      <c r="CY81" s="285"/>
      <c r="CZ81" s="285"/>
      <c r="DA81" s="285"/>
      <c r="DB81" s="285"/>
      <c r="DC81" s="285"/>
      <c r="DD81" s="285"/>
      <c r="DE81" s="285"/>
      <c r="DF81" s="285"/>
      <c r="DG81" s="285"/>
      <c r="DH81" s="285"/>
      <c r="DI81" s="285"/>
      <c r="DJ81" s="285"/>
      <c r="DK81" s="285"/>
      <c r="DL81" s="285"/>
      <c r="DM81" s="285"/>
      <c r="DN81" s="285"/>
      <c r="DO81" s="285"/>
      <c r="DP81" s="285"/>
      <c r="DQ81" s="285"/>
      <c r="DR81" s="285"/>
      <c r="DS81" s="285"/>
      <c r="DT81" s="285"/>
      <c r="DU81" s="285"/>
      <c r="DV81" s="285"/>
      <c r="DW81" s="285"/>
      <c r="DX81" s="285"/>
      <c r="DY81" s="285"/>
      <c r="DZ81" s="285"/>
      <c r="EA81" s="285"/>
      <c r="EB81" s="285"/>
      <c r="EC81" s="285"/>
      <c r="ED81" s="285"/>
      <c r="EE81" s="285"/>
      <c r="EF81" s="285"/>
      <c r="EG81" s="285"/>
      <c r="EH81" s="285"/>
      <c r="EI81" s="285"/>
      <c r="EJ81" s="285"/>
      <c r="EK81" s="285"/>
      <c r="EL81" s="285"/>
      <c r="EM81" s="285"/>
      <c r="EN81" s="285"/>
      <c r="EO81" s="285"/>
      <c r="EP81" s="285"/>
      <c r="EQ81" s="285"/>
      <c r="ER81" s="285"/>
      <c r="ES81" s="285"/>
      <c r="ET81" s="285"/>
      <c r="EU81" s="285"/>
      <c r="EV81" s="285"/>
      <c r="EW81" s="285"/>
      <c r="EX81" s="285"/>
      <c r="EY81" s="285"/>
      <c r="EZ81" s="285"/>
      <c r="FA81" s="285"/>
      <c r="FB81" s="285"/>
      <c r="FC81" s="285"/>
      <c r="FD81" s="285"/>
      <c r="FE81" s="285"/>
      <c r="FF81" s="285"/>
      <c r="FG81" s="285"/>
      <c r="FH81" s="285"/>
      <c r="FI81" s="285"/>
      <c r="FJ81" s="285"/>
      <c r="FK81" s="285"/>
      <c r="FL81" s="285"/>
      <c r="FM81" s="285"/>
      <c r="FN81" s="285"/>
      <c r="FO81" s="285"/>
      <c r="FP81" s="285"/>
      <c r="FQ81" s="285"/>
      <c r="FR81" s="285"/>
      <c r="FS81" s="285"/>
      <c r="FT81" s="285"/>
      <c r="FU81" s="285"/>
      <c r="FV81" s="285"/>
      <c r="FW81" s="285"/>
      <c r="FX81" s="285"/>
      <c r="FY81" s="285"/>
      <c r="FZ81" s="285"/>
      <c r="GA81" s="285"/>
      <c r="GB81" s="285"/>
      <c r="GC81" s="285"/>
      <c r="GD81" s="285"/>
      <c r="GE81" s="285"/>
      <c r="GF81" s="285"/>
      <c r="GG81" s="285"/>
      <c r="GH81" s="285"/>
      <c r="GI81" s="285"/>
      <c r="GJ81" s="285"/>
      <c r="GK81" s="285"/>
      <c r="GL81" s="285"/>
      <c r="GM81" s="285"/>
      <c r="GN81" s="285"/>
      <c r="GO81" s="285"/>
      <c r="GP81" s="285"/>
      <c r="GQ81" s="285"/>
      <c r="GR81" s="285"/>
      <c r="GS81" s="285"/>
      <c r="GT81" s="285"/>
      <c r="GU81" s="285"/>
      <c r="GV81" s="285"/>
      <c r="GW81" s="285"/>
      <c r="GX81" s="285"/>
      <c r="GY81" s="285"/>
      <c r="GZ81" s="285"/>
      <c r="HA81" s="285"/>
      <c r="HB81" s="285"/>
      <c r="HC81" s="285"/>
      <c r="HD81" s="285"/>
      <c r="HE81" s="285"/>
      <c r="HF81" s="285"/>
      <c r="HG81" s="285"/>
      <c r="HH81" s="285"/>
      <c r="HI81" s="285"/>
      <c r="HJ81" s="285"/>
      <c r="HK81" s="285"/>
      <c r="HL81" s="285"/>
      <c r="HM81" s="285"/>
      <c r="HN81" s="285"/>
      <c r="HO81" s="285"/>
      <c r="HP81" s="285"/>
      <c r="HQ81" s="285"/>
      <c r="HR81" s="285"/>
      <c r="HS81" s="285"/>
      <c r="HT81" s="285"/>
      <c r="HU81" s="285"/>
      <c r="HV81" s="285"/>
      <c r="HW81" s="285"/>
      <c r="HX81" s="285"/>
      <c r="HY81" s="285"/>
      <c r="HZ81" s="285"/>
      <c r="IA81" s="285"/>
      <c r="IB81" s="285"/>
      <c r="IC81" s="285"/>
      <c r="ID81" s="285"/>
      <c r="IE81" s="285"/>
      <c r="IF81" s="285"/>
      <c r="IG81" s="285"/>
      <c r="IH81" s="285"/>
      <c r="II81" s="285"/>
      <c r="IJ81" s="285"/>
      <c r="IK81" s="285"/>
      <c r="IL81" s="285"/>
      <c r="IM81" s="285"/>
      <c r="IN81" s="285"/>
      <c r="IO81" s="285"/>
      <c r="IP81" s="285"/>
      <c r="IQ81" s="285"/>
      <c r="IR81" s="285"/>
      <c r="IS81" s="285"/>
      <c r="IT81" s="285"/>
      <c r="IU81" s="285"/>
    </row>
    <row r="82" spans="1:255" x14ac:dyDescent="0.3">
      <c r="A82" s="218" t="s">
        <v>25</v>
      </c>
      <c r="B82" s="188">
        <f>SUM(B77:B81)</f>
        <v>522</v>
      </c>
      <c r="C82" s="290">
        <f>SUM(C77:C81)</f>
        <v>9.25</v>
      </c>
      <c r="D82" s="290">
        <f>SUM(D77:D81)</f>
        <v>8.8299999999999983</v>
      </c>
      <c r="E82" s="290">
        <f>SUM(E77:E81)</f>
        <v>65.98</v>
      </c>
      <c r="F82" s="290">
        <f>SUM(F77:F81)</f>
        <v>385.1</v>
      </c>
      <c r="G82" s="290"/>
      <c r="H82" s="290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6"/>
      <c r="X82" s="246"/>
      <c r="Y82" s="246"/>
      <c r="Z82" s="246"/>
      <c r="AA82" s="246"/>
      <c r="AB82" s="246"/>
      <c r="AC82" s="246"/>
      <c r="AD82" s="246"/>
      <c r="AE82" s="246"/>
      <c r="AF82" s="246"/>
      <c r="AG82" s="246"/>
      <c r="AH82" s="246"/>
      <c r="AI82" s="246"/>
      <c r="AJ82" s="246"/>
      <c r="AK82" s="246"/>
      <c r="AL82" s="246"/>
      <c r="AM82" s="246"/>
      <c r="AN82" s="246"/>
      <c r="AO82" s="246"/>
      <c r="AP82" s="246"/>
      <c r="AQ82" s="246"/>
      <c r="AR82" s="246"/>
      <c r="AS82" s="246"/>
      <c r="AT82" s="246"/>
      <c r="AU82" s="246"/>
      <c r="AV82" s="246"/>
      <c r="AW82" s="246"/>
      <c r="AX82" s="246"/>
      <c r="AY82" s="246"/>
      <c r="AZ82" s="246"/>
      <c r="BA82" s="246"/>
      <c r="BB82" s="246"/>
      <c r="BC82" s="246"/>
      <c r="BD82" s="246"/>
      <c r="BE82" s="246"/>
      <c r="BF82" s="246"/>
      <c r="BG82" s="246"/>
      <c r="BH82" s="246"/>
      <c r="BI82" s="246"/>
      <c r="BJ82" s="246"/>
      <c r="BK82" s="246"/>
      <c r="BL82" s="246"/>
      <c r="BM82" s="246"/>
      <c r="BN82" s="246"/>
      <c r="BO82" s="246"/>
      <c r="BP82" s="246"/>
      <c r="BQ82" s="246"/>
      <c r="BR82" s="246"/>
      <c r="BS82" s="246"/>
      <c r="BT82" s="246"/>
      <c r="BU82" s="246"/>
      <c r="BV82" s="246"/>
      <c r="BW82" s="246"/>
      <c r="BX82" s="246"/>
      <c r="BY82" s="246"/>
      <c r="BZ82" s="246"/>
      <c r="CA82" s="246"/>
      <c r="CB82" s="246"/>
      <c r="CC82" s="246"/>
      <c r="CD82" s="246"/>
      <c r="CE82" s="246"/>
      <c r="CF82" s="246"/>
      <c r="CG82" s="246"/>
      <c r="CH82" s="246"/>
      <c r="CI82" s="246"/>
      <c r="CJ82" s="246"/>
      <c r="CK82" s="246"/>
      <c r="CL82" s="246"/>
      <c r="CM82" s="246"/>
      <c r="CN82" s="246"/>
      <c r="CO82" s="246"/>
      <c r="CP82" s="246"/>
      <c r="CQ82" s="246"/>
      <c r="CR82" s="246"/>
      <c r="CS82" s="246"/>
      <c r="CT82" s="246"/>
      <c r="CU82" s="246"/>
      <c r="CV82" s="246"/>
      <c r="CW82" s="246"/>
      <c r="CX82" s="246"/>
      <c r="CY82" s="246"/>
      <c r="CZ82" s="246"/>
      <c r="DA82" s="246"/>
      <c r="DB82" s="246"/>
      <c r="DC82" s="246"/>
      <c r="DD82" s="246"/>
      <c r="DE82" s="246"/>
      <c r="DF82" s="246"/>
      <c r="DG82" s="246"/>
      <c r="DH82" s="246"/>
      <c r="DI82" s="246"/>
      <c r="DJ82" s="246"/>
      <c r="DK82" s="246"/>
      <c r="DL82" s="246"/>
      <c r="DM82" s="246"/>
      <c r="DN82" s="246"/>
      <c r="DO82" s="246"/>
      <c r="DP82" s="246"/>
      <c r="DQ82" s="246"/>
      <c r="DR82" s="246"/>
      <c r="DS82" s="246"/>
      <c r="DT82" s="246"/>
      <c r="DU82" s="246"/>
      <c r="DV82" s="246"/>
      <c r="DW82" s="246"/>
      <c r="DX82" s="246"/>
      <c r="DY82" s="246"/>
      <c r="DZ82" s="246"/>
      <c r="EA82" s="246"/>
      <c r="EB82" s="246"/>
      <c r="EC82" s="246"/>
      <c r="ED82" s="246"/>
      <c r="EE82" s="246"/>
      <c r="EF82" s="246"/>
      <c r="EG82" s="246"/>
      <c r="EH82" s="246"/>
      <c r="EI82" s="246"/>
      <c r="EJ82" s="246"/>
      <c r="EK82" s="246"/>
      <c r="EL82" s="246"/>
      <c r="EM82" s="246"/>
      <c r="EN82" s="246"/>
      <c r="EO82" s="246"/>
      <c r="EP82" s="246"/>
      <c r="EQ82" s="246"/>
      <c r="ER82" s="246"/>
      <c r="ES82" s="246"/>
      <c r="ET82" s="246"/>
      <c r="EU82" s="246"/>
      <c r="EV82" s="246"/>
      <c r="EW82" s="246"/>
      <c r="EX82" s="246"/>
      <c r="EY82" s="246"/>
      <c r="EZ82" s="246"/>
      <c r="FA82" s="246"/>
      <c r="FB82" s="246"/>
      <c r="FC82" s="246"/>
      <c r="FD82" s="246"/>
      <c r="FE82" s="246"/>
      <c r="FF82" s="246"/>
      <c r="FG82" s="246"/>
      <c r="FH82" s="246"/>
      <c r="FI82" s="246"/>
      <c r="FJ82" s="246"/>
      <c r="FK82" s="246"/>
      <c r="FL82" s="246"/>
      <c r="FM82" s="246"/>
      <c r="FN82" s="246"/>
      <c r="FO82" s="246"/>
      <c r="FP82" s="246"/>
      <c r="FQ82" s="246"/>
      <c r="FR82" s="246"/>
      <c r="FS82" s="246"/>
      <c r="FT82" s="246"/>
      <c r="FU82" s="246"/>
      <c r="FV82" s="246"/>
      <c r="FW82" s="246"/>
      <c r="FX82" s="246"/>
      <c r="FY82" s="246"/>
      <c r="FZ82" s="246"/>
      <c r="GA82" s="246"/>
      <c r="GB82" s="246"/>
      <c r="GC82" s="246"/>
      <c r="GD82" s="246"/>
      <c r="GE82" s="246"/>
      <c r="GF82" s="246"/>
      <c r="GG82" s="246"/>
      <c r="GH82" s="246"/>
      <c r="GI82" s="246"/>
      <c r="GJ82" s="246"/>
      <c r="GK82" s="246"/>
      <c r="GL82" s="246"/>
      <c r="GM82" s="246"/>
      <c r="GN82" s="246"/>
      <c r="GO82" s="246"/>
      <c r="GP82" s="246"/>
      <c r="GQ82" s="246"/>
      <c r="GR82" s="246"/>
      <c r="GS82" s="246"/>
      <c r="GT82" s="246"/>
      <c r="GU82" s="246"/>
      <c r="GV82" s="246"/>
      <c r="GW82" s="246"/>
      <c r="GX82" s="246"/>
      <c r="GY82" s="246"/>
      <c r="GZ82" s="246"/>
      <c r="HA82" s="246"/>
      <c r="HB82" s="246"/>
      <c r="HC82" s="246"/>
      <c r="HD82" s="246"/>
      <c r="HE82" s="246"/>
      <c r="HF82" s="246"/>
      <c r="HG82" s="246"/>
      <c r="HH82" s="246"/>
      <c r="HI82" s="246"/>
      <c r="HJ82" s="246"/>
      <c r="HK82" s="246"/>
      <c r="HL82" s="246"/>
      <c r="HM82" s="246"/>
      <c r="HN82" s="246"/>
      <c r="HO82" s="246"/>
      <c r="HP82" s="246"/>
      <c r="HQ82" s="246"/>
      <c r="HR82" s="246"/>
      <c r="HS82" s="246"/>
      <c r="HT82" s="246"/>
      <c r="HU82" s="246"/>
      <c r="HV82" s="246"/>
      <c r="HW82" s="246"/>
      <c r="HX82" s="246"/>
      <c r="HY82" s="246"/>
      <c r="HZ82" s="246"/>
      <c r="IA82" s="246"/>
      <c r="IB82" s="246"/>
      <c r="IC82" s="246"/>
      <c r="ID82" s="246"/>
      <c r="IE82" s="246"/>
      <c r="IF82" s="246"/>
      <c r="IG82" s="246"/>
      <c r="IH82" s="246"/>
      <c r="II82" s="246"/>
      <c r="IJ82" s="246"/>
      <c r="IK82" s="246"/>
      <c r="IL82" s="246"/>
      <c r="IM82" s="246"/>
      <c r="IN82" s="246"/>
      <c r="IO82" s="246"/>
      <c r="IP82" s="246"/>
      <c r="IQ82" s="246"/>
      <c r="IR82" s="246"/>
      <c r="IS82" s="246"/>
      <c r="IT82" s="246"/>
      <c r="IU82" s="246"/>
    </row>
    <row r="83" spans="1:255" x14ac:dyDescent="0.3">
      <c r="A83" s="185" t="s">
        <v>92</v>
      </c>
      <c r="B83" s="186"/>
      <c r="C83" s="186"/>
      <c r="D83" s="186"/>
      <c r="E83" s="186"/>
      <c r="F83" s="186"/>
      <c r="G83" s="186"/>
      <c r="H83" s="187"/>
    </row>
    <row r="84" spans="1:255" ht="11.25" customHeight="1" x14ac:dyDescent="0.3">
      <c r="A84" s="281" t="s">
        <v>2</v>
      </c>
      <c r="B84" s="282" t="s">
        <v>6</v>
      </c>
      <c r="C84" s="283" t="s">
        <v>307</v>
      </c>
      <c r="D84" s="283" t="s">
        <v>308</v>
      </c>
      <c r="E84" s="283" t="s">
        <v>9</v>
      </c>
      <c r="F84" s="283" t="s">
        <v>10</v>
      </c>
      <c r="G84" s="284" t="s">
        <v>4</v>
      </c>
      <c r="H84" s="281" t="s">
        <v>5</v>
      </c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4"/>
      <c r="BB84" s="144"/>
      <c r="BC84" s="144"/>
      <c r="BD84" s="144"/>
      <c r="BE84" s="144"/>
      <c r="BF84" s="144"/>
      <c r="BG84" s="144"/>
      <c r="BH84" s="144"/>
      <c r="BI84" s="144"/>
      <c r="BJ84" s="144"/>
      <c r="BK84" s="144"/>
      <c r="BL84" s="144"/>
      <c r="BM84" s="144"/>
      <c r="BN84" s="144"/>
      <c r="BO84" s="144"/>
      <c r="BP84" s="144"/>
      <c r="BQ84" s="144"/>
      <c r="BR84" s="144"/>
      <c r="BS84" s="144"/>
      <c r="BT84" s="144"/>
      <c r="BU84" s="144"/>
      <c r="BV84" s="144"/>
      <c r="BW84" s="144"/>
      <c r="BX84" s="144"/>
      <c r="BY84" s="144"/>
      <c r="BZ84" s="144"/>
      <c r="CA84" s="144"/>
      <c r="CB84" s="144"/>
      <c r="CC84" s="144"/>
      <c r="CD84" s="144"/>
      <c r="CE84" s="144"/>
      <c r="CF84" s="144"/>
      <c r="CG84" s="144"/>
      <c r="CH84" s="144"/>
      <c r="CI84" s="144"/>
      <c r="CJ84" s="144"/>
      <c r="CK84" s="144"/>
      <c r="CL84" s="144"/>
      <c r="CM84" s="144"/>
      <c r="CN84" s="144"/>
      <c r="CO84" s="144"/>
      <c r="CP84" s="144"/>
      <c r="CQ84" s="144"/>
      <c r="CR84" s="144"/>
      <c r="CS84" s="144"/>
      <c r="CT84" s="144"/>
      <c r="CU84" s="144"/>
      <c r="CV84" s="144"/>
      <c r="CW84" s="144"/>
      <c r="CX84" s="144"/>
      <c r="CY84" s="144"/>
      <c r="CZ84" s="144"/>
      <c r="DA84" s="144"/>
      <c r="DB84" s="144"/>
      <c r="DC84" s="144"/>
      <c r="DD84" s="144"/>
      <c r="DE84" s="144"/>
      <c r="DF84" s="144"/>
      <c r="DG84" s="144"/>
      <c r="DH84" s="144"/>
      <c r="DI84" s="144"/>
      <c r="DJ84" s="144"/>
      <c r="DK84" s="144"/>
      <c r="DL84" s="144"/>
      <c r="DM84" s="144"/>
      <c r="DN84" s="144"/>
      <c r="DO84" s="144"/>
      <c r="DP84" s="144"/>
      <c r="DQ84" s="144"/>
      <c r="DR84" s="144"/>
      <c r="DS84" s="144"/>
      <c r="DT84" s="144"/>
      <c r="DU84" s="144"/>
      <c r="DV84" s="144"/>
      <c r="DW84" s="144"/>
      <c r="DX84" s="144"/>
      <c r="DY84" s="144"/>
      <c r="DZ84" s="144"/>
      <c r="EA84" s="144"/>
      <c r="EB84" s="144"/>
      <c r="EC84" s="144"/>
      <c r="ED84" s="144"/>
      <c r="EE84" s="144"/>
      <c r="EF84" s="144"/>
      <c r="EG84" s="144"/>
      <c r="EH84" s="144"/>
      <c r="EI84" s="144"/>
      <c r="EJ84" s="144"/>
      <c r="EK84" s="144"/>
      <c r="EL84" s="144"/>
      <c r="EM84" s="144"/>
      <c r="EN84" s="144"/>
      <c r="EO84" s="144"/>
      <c r="EP84" s="144"/>
      <c r="EQ84" s="144"/>
      <c r="ER84" s="144"/>
      <c r="ES84" s="144"/>
      <c r="ET84" s="144"/>
      <c r="EU84" s="144"/>
      <c r="EV84" s="144"/>
      <c r="EW84" s="144"/>
      <c r="EX84" s="144"/>
      <c r="EY84" s="144"/>
      <c r="EZ84" s="144"/>
      <c r="FA84" s="144"/>
      <c r="FB84" s="144"/>
      <c r="FC84" s="144"/>
      <c r="FD84" s="144"/>
      <c r="FE84" s="144"/>
      <c r="FF84" s="144"/>
      <c r="FG84" s="144"/>
      <c r="FH84" s="144"/>
      <c r="FI84" s="144"/>
      <c r="FJ84" s="144"/>
      <c r="FK84" s="144"/>
      <c r="FL84" s="144"/>
      <c r="FM84" s="144"/>
      <c r="FN84" s="144"/>
      <c r="FO84" s="144"/>
      <c r="FP84" s="144"/>
      <c r="FQ84" s="144"/>
      <c r="FR84" s="144"/>
      <c r="FS84" s="144"/>
      <c r="FT84" s="144"/>
      <c r="FU84" s="144"/>
      <c r="FV84" s="144"/>
      <c r="FW84" s="144"/>
      <c r="FX84" s="144"/>
      <c r="FY84" s="144"/>
      <c r="FZ84" s="144"/>
      <c r="GA84" s="144"/>
      <c r="GB84" s="144"/>
      <c r="GC84" s="144"/>
      <c r="GD84" s="144"/>
      <c r="GE84" s="144"/>
      <c r="GF84" s="144"/>
      <c r="GG84" s="144"/>
      <c r="GH84" s="144"/>
      <c r="GI84" s="144"/>
      <c r="GJ84" s="144"/>
      <c r="GK84" s="144"/>
      <c r="GL84" s="144"/>
      <c r="GM84" s="144"/>
      <c r="GN84" s="144"/>
      <c r="GO84" s="144"/>
      <c r="GP84" s="144"/>
      <c r="GQ84" s="144"/>
      <c r="GR84" s="144"/>
      <c r="GS84" s="144"/>
      <c r="GT84" s="144"/>
      <c r="GU84" s="144"/>
      <c r="GV84" s="144"/>
      <c r="GW84" s="144"/>
      <c r="GX84" s="144"/>
      <c r="GY84" s="144"/>
      <c r="GZ84" s="144"/>
      <c r="HA84" s="144"/>
      <c r="HB84" s="144"/>
      <c r="HC84" s="144"/>
      <c r="HD84" s="144"/>
      <c r="HE84" s="144"/>
      <c r="HF84" s="144"/>
      <c r="HG84" s="144"/>
      <c r="HH84" s="144"/>
      <c r="HI84" s="144"/>
      <c r="HJ84" s="144"/>
      <c r="HK84" s="144"/>
      <c r="HL84" s="144"/>
      <c r="HM84" s="144"/>
      <c r="HN84" s="144"/>
      <c r="HO84" s="144"/>
      <c r="HP84" s="144"/>
      <c r="HQ84" s="144"/>
      <c r="HR84" s="144"/>
      <c r="HS84" s="144"/>
      <c r="HT84" s="144"/>
      <c r="HU84" s="144"/>
      <c r="HV84" s="144"/>
      <c r="HW84" s="144"/>
      <c r="HX84" s="144"/>
      <c r="HY84" s="144"/>
      <c r="HZ84" s="144"/>
      <c r="IA84" s="144"/>
      <c r="IB84" s="144"/>
      <c r="IC84" s="144"/>
      <c r="ID84" s="144"/>
      <c r="IE84" s="144"/>
      <c r="IF84" s="144"/>
      <c r="IG84" s="144"/>
      <c r="IH84" s="144"/>
      <c r="II84" s="144"/>
      <c r="IJ84" s="144"/>
      <c r="IK84" s="144"/>
      <c r="IL84" s="144"/>
      <c r="IM84" s="144"/>
      <c r="IN84" s="144"/>
      <c r="IO84" s="144"/>
      <c r="IP84" s="144"/>
      <c r="IQ84" s="144"/>
      <c r="IR84" s="144"/>
      <c r="IS84" s="144"/>
      <c r="IT84" s="144"/>
      <c r="IU84" s="144"/>
    </row>
    <row r="85" spans="1:255" x14ac:dyDescent="0.3">
      <c r="A85" s="193" t="s">
        <v>239</v>
      </c>
      <c r="B85" s="194"/>
      <c r="C85" s="195"/>
      <c r="D85" s="195"/>
      <c r="E85" s="195"/>
      <c r="F85" s="195"/>
      <c r="G85" s="194"/>
      <c r="H85" s="196"/>
    </row>
    <row r="86" spans="1:255" ht="12.75" customHeight="1" x14ac:dyDescent="0.25">
      <c r="A86" s="221" t="s">
        <v>256</v>
      </c>
      <c r="B86" s="223">
        <v>70</v>
      </c>
      <c r="C86" s="199">
        <v>2.99</v>
      </c>
      <c r="D86" s="199">
        <v>10</v>
      </c>
      <c r="E86" s="199">
        <v>2.15</v>
      </c>
      <c r="F86" s="199">
        <v>110.46</v>
      </c>
      <c r="G86" s="291" t="s">
        <v>257</v>
      </c>
      <c r="H86" s="225" t="s">
        <v>258</v>
      </c>
    </row>
    <row r="87" spans="1:255" x14ac:dyDescent="0.3">
      <c r="A87" s="197" t="s">
        <v>104</v>
      </c>
      <c r="B87" s="288">
        <v>180</v>
      </c>
      <c r="C87" s="288">
        <v>10.32</v>
      </c>
      <c r="D87" s="288">
        <v>7.31</v>
      </c>
      <c r="E87" s="288">
        <v>46.37</v>
      </c>
      <c r="F87" s="288">
        <v>292.5</v>
      </c>
      <c r="G87" s="258" t="s">
        <v>105</v>
      </c>
      <c r="H87" s="293" t="s">
        <v>106</v>
      </c>
    </row>
    <row r="88" spans="1:255" x14ac:dyDescent="0.25">
      <c r="A88" s="197" t="s">
        <v>318</v>
      </c>
      <c r="B88" s="300">
        <v>50</v>
      </c>
      <c r="C88" s="231">
        <v>3.72</v>
      </c>
      <c r="D88" s="231">
        <v>4.03</v>
      </c>
      <c r="E88" s="231">
        <v>29.98</v>
      </c>
      <c r="F88" s="231">
        <v>173.55</v>
      </c>
      <c r="G88" s="258" t="s">
        <v>319</v>
      </c>
      <c r="H88" s="225" t="s">
        <v>320</v>
      </c>
    </row>
    <row r="89" spans="1:255" x14ac:dyDescent="0.3">
      <c r="A89" s="287" t="s">
        <v>57</v>
      </c>
      <c r="B89" s="258">
        <v>222</v>
      </c>
      <c r="C89" s="288">
        <v>0.13</v>
      </c>
      <c r="D89" s="288">
        <v>0.02</v>
      </c>
      <c r="E89" s="288">
        <v>15.2</v>
      </c>
      <c r="F89" s="288">
        <v>62</v>
      </c>
      <c r="G89" s="258" t="s">
        <v>58</v>
      </c>
      <c r="H89" s="197" t="s">
        <v>59</v>
      </c>
    </row>
    <row r="90" spans="1:255" x14ac:dyDescent="0.3">
      <c r="A90" s="215" t="s">
        <v>45</v>
      </c>
      <c r="B90" s="289">
        <v>20</v>
      </c>
      <c r="C90" s="271">
        <v>1.3</v>
      </c>
      <c r="D90" s="271">
        <v>0.2</v>
      </c>
      <c r="E90" s="271">
        <v>8.6</v>
      </c>
      <c r="F90" s="271">
        <v>43</v>
      </c>
      <c r="G90" s="265" t="s">
        <v>46</v>
      </c>
      <c r="H90" s="208" t="s">
        <v>47</v>
      </c>
      <c r="I90" s="285"/>
      <c r="J90" s="285"/>
      <c r="K90" s="285"/>
      <c r="L90" s="285"/>
      <c r="M90" s="285"/>
      <c r="N90" s="285"/>
      <c r="O90" s="285"/>
      <c r="P90" s="285"/>
      <c r="Q90" s="285"/>
      <c r="R90" s="285"/>
      <c r="S90" s="285"/>
      <c r="T90" s="285"/>
      <c r="U90" s="285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  <c r="AK90" s="285"/>
      <c r="AL90" s="285"/>
      <c r="AM90" s="285"/>
      <c r="AN90" s="285"/>
      <c r="AO90" s="285"/>
      <c r="AP90" s="285"/>
      <c r="AQ90" s="285"/>
      <c r="AR90" s="285"/>
      <c r="AS90" s="285"/>
      <c r="AT90" s="285"/>
      <c r="AU90" s="285"/>
      <c r="AV90" s="285"/>
      <c r="AW90" s="285"/>
      <c r="AX90" s="285"/>
      <c r="AY90" s="285"/>
      <c r="AZ90" s="285"/>
      <c r="BA90" s="285"/>
      <c r="BB90" s="285"/>
      <c r="BC90" s="285"/>
      <c r="BD90" s="285"/>
      <c r="BE90" s="285"/>
      <c r="BF90" s="285"/>
      <c r="BG90" s="285"/>
      <c r="BH90" s="285"/>
      <c r="BI90" s="285"/>
      <c r="BJ90" s="285"/>
      <c r="BK90" s="285"/>
      <c r="BL90" s="285"/>
      <c r="BM90" s="285"/>
      <c r="BN90" s="285"/>
      <c r="BO90" s="285"/>
      <c r="BP90" s="285"/>
      <c r="BQ90" s="285"/>
      <c r="BR90" s="285"/>
      <c r="BS90" s="285"/>
      <c r="BT90" s="285"/>
      <c r="BU90" s="285"/>
      <c r="BV90" s="285"/>
      <c r="BW90" s="285"/>
      <c r="BX90" s="285"/>
      <c r="BY90" s="285"/>
      <c r="BZ90" s="285"/>
      <c r="CA90" s="285"/>
      <c r="CB90" s="285"/>
      <c r="CC90" s="285"/>
      <c r="CD90" s="285"/>
      <c r="CE90" s="285"/>
      <c r="CF90" s="285"/>
      <c r="CG90" s="285"/>
      <c r="CH90" s="285"/>
      <c r="CI90" s="285"/>
      <c r="CJ90" s="285"/>
      <c r="CK90" s="285"/>
      <c r="CL90" s="285"/>
      <c r="CM90" s="285"/>
      <c r="CN90" s="285"/>
      <c r="CO90" s="285"/>
      <c r="CP90" s="285"/>
      <c r="CQ90" s="285"/>
      <c r="CR90" s="285"/>
      <c r="CS90" s="285"/>
      <c r="CT90" s="285"/>
      <c r="CU90" s="285"/>
      <c r="CV90" s="285"/>
      <c r="CW90" s="285"/>
      <c r="CX90" s="285"/>
      <c r="CY90" s="285"/>
      <c r="CZ90" s="285"/>
      <c r="DA90" s="285"/>
      <c r="DB90" s="285"/>
      <c r="DC90" s="285"/>
      <c r="DD90" s="285"/>
      <c r="DE90" s="285"/>
      <c r="DF90" s="285"/>
      <c r="DG90" s="285"/>
      <c r="DH90" s="285"/>
      <c r="DI90" s="285"/>
      <c r="DJ90" s="285"/>
      <c r="DK90" s="285"/>
      <c r="DL90" s="285"/>
      <c r="DM90" s="285"/>
      <c r="DN90" s="285"/>
      <c r="DO90" s="285"/>
      <c r="DP90" s="285"/>
      <c r="DQ90" s="285"/>
      <c r="DR90" s="285"/>
      <c r="DS90" s="285"/>
      <c r="DT90" s="285"/>
      <c r="DU90" s="285"/>
      <c r="DV90" s="285"/>
      <c r="DW90" s="285"/>
      <c r="DX90" s="285"/>
      <c r="DY90" s="285"/>
      <c r="DZ90" s="285"/>
      <c r="EA90" s="285"/>
      <c r="EB90" s="285"/>
      <c r="EC90" s="285"/>
      <c r="ED90" s="285"/>
      <c r="EE90" s="285"/>
      <c r="EF90" s="285"/>
      <c r="EG90" s="285"/>
      <c r="EH90" s="285"/>
      <c r="EI90" s="285"/>
      <c r="EJ90" s="285"/>
      <c r="EK90" s="285"/>
      <c r="EL90" s="285"/>
      <c r="EM90" s="285"/>
      <c r="EN90" s="285"/>
      <c r="EO90" s="285"/>
      <c r="EP90" s="285"/>
      <c r="EQ90" s="285"/>
      <c r="ER90" s="285"/>
      <c r="ES90" s="285"/>
      <c r="ET90" s="285"/>
      <c r="EU90" s="285"/>
      <c r="EV90" s="285"/>
      <c r="EW90" s="285"/>
      <c r="EX90" s="285"/>
      <c r="EY90" s="285"/>
      <c r="EZ90" s="285"/>
      <c r="FA90" s="285"/>
      <c r="FB90" s="285"/>
      <c r="FC90" s="285"/>
      <c r="FD90" s="285"/>
      <c r="FE90" s="285"/>
      <c r="FF90" s="285"/>
      <c r="FG90" s="285"/>
      <c r="FH90" s="285"/>
      <c r="FI90" s="285"/>
      <c r="FJ90" s="285"/>
      <c r="FK90" s="285"/>
      <c r="FL90" s="285"/>
      <c r="FM90" s="285"/>
      <c r="FN90" s="285"/>
      <c r="FO90" s="285"/>
      <c r="FP90" s="285"/>
      <c r="FQ90" s="285"/>
      <c r="FR90" s="285"/>
      <c r="FS90" s="285"/>
      <c r="FT90" s="285"/>
      <c r="FU90" s="285"/>
      <c r="FV90" s="285"/>
      <c r="FW90" s="285"/>
      <c r="FX90" s="285"/>
      <c r="FY90" s="285"/>
      <c r="FZ90" s="285"/>
      <c r="GA90" s="285"/>
      <c r="GB90" s="285"/>
      <c r="GC90" s="285"/>
      <c r="GD90" s="285"/>
      <c r="GE90" s="285"/>
      <c r="GF90" s="285"/>
      <c r="GG90" s="285"/>
      <c r="GH90" s="285"/>
      <c r="GI90" s="285"/>
      <c r="GJ90" s="285"/>
      <c r="GK90" s="285"/>
      <c r="GL90" s="285"/>
      <c r="GM90" s="285"/>
      <c r="GN90" s="285"/>
      <c r="GO90" s="285"/>
      <c r="GP90" s="285"/>
      <c r="GQ90" s="285"/>
      <c r="GR90" s="285"/>
      <c r="GS90" s="285"/>
      <c r="GT90" s="285"/>
      <c r="GU90" s="285"/>
      <c r="GV90" s="285"/>
      <c r="GW90" s="285"/>
      <c r="GX90" s="285"/>
      <c r="GY90" s="285"/>
      <c r="GZ90" s="285"/>
      <c r="HA90" s="285"/>
      <c r="HB90" s="285"/>
      <c r="HC90" s="285"/>
      <c r="HD90" s="285"/>
      <c r="HE90" s="285"/>
      <c r="HF90" s="285"/>
      <c r="HG90" s="285"/>
      <c r="HH90" s="285"/>
      <c r="HI90" s="285"/>
      <c r="HJ90" s="285"/>
      <c r="HK90" s="285"/>
      <c r="HL90" s="285"/>
      <c r="HM90" s="285"/>
      <c r="HN90" s="285"/>
      <c r="HO90" s="285"/>
      <c r="HP90" s="285"/>
      <c r="HQ90" s="285"/>
      <c r="HR90" s="285"/>
      <c r="HS90" s="285"/>
      <c r="HT90" s="285"/>
      <c r="HU90" s="285"/>
      <c r="HV90" s="285"/>
      <c r="HW90" s="285"/>
      <c r="HX90" s="285"/>
      <c r="HY90" s="285"/>
      <c r="HZ90" s="285"/>
      <c r="IA90" s="285"/>
      <c r="IB90" s="285"/>
      <c r="IC90" s="285"/>
      <c r="ID90" s="285"/>
      <c r="IE90" s="285"/>
      <c r="IF90" s="285"/>
      <c r="IG90" s="285"/>
      <c r="IH90" s="285"/>
      <c r="II90" s="285"/>
      <c r="IJ90" s="285"/>
      <c r="IK90" s="285"/>
      <c r="IL90" s="285"/>
      <c r="IM90" s="285"/>
      <c r="IN90" s="285"/>
      <c r="IO90" s="285"/>
      <c r="IP90" s="285"/>
      <c r="IQ90" s="285"/>
      <c r="IR90" s="285"/>
      <c r="IS90" s="285"/>
      <c r="IT90" s="285"/>
      <c r="IU90" s="285"/>
    </row>
    <row r="91" spans="1:255" x14ac:dyDescent="0.3">
      <c r="A91" s="218" t="s">
        <v>25</v>
      </c>
      <c r="B91" s="188">
        <f>SUM(B86:B90)</f>
        <v>542</v>
      </c>
      <c r="C91" s="290">
        <f>SUM(C86:C90)</f>
        <v>18.46</v>
      </c>
      <c r="D91" s="290">
        <f>SUM(D86:D90)</f>
        <v>21.56</v>
      </c>
      <c r="E91" s="290">
        <f>SUM(E86:E90)</f>
        <v>102.3</v>
      </c>
      <c r="F91" s="290">
        <f>SUM(F86:F90)</f>
        <v>681.51</v>
      </c>
      <c r="G91" s="290"/>
      <c r="H91" s="290"/>
      <c r="I91" s="246"/>
      <c r="J91" s="246"/>
      <c r="K91" s="246"/>
      <c r="L91" s="246"/>
      <c r="M91" s="246"/>
      <c r="N91" s="246"/>
      <c r="O91" s="246"/>
      <c r="P91" s="246"/>
      <c r="Q91" s="246"/>
      <c r="R91" s="246"/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246"/>
      <c r="AG91" s="246"/>
      <c r="AH91" s="246"/>
      <c r="AI91" s="246"/>
      <c r="AJ91" s="246"/>
      <c r="AK91" s="246"/>
      <c r="AL91" s="246"/>
      <c r="AM91" s="246"/>
      <c r="AN91" s="246"/>
      <c r="AO91" s="246"/>
      <c r="AP91" s="246"/>
      <c r="AQ91" s="246"/>
      <c r="AR91" s="246"/>
      <c r="AS91" s="246"/>
      <c r="AT91" s="246"/>
      <c r="AU91" s="246"/>
      <c r="AV91" s="246"/>
      <c r="AW91" s="246"/>
      <c r="AX91" s="246"/>
      <c r="AY91" s="246"/>
      <c r="AZ91" s="246"/>
      <c r="BA91" s="246"/>
      <c r="BB91" s="246"/>
      <c r="BC91" s="246"/>
      <c r="BD91" s="246"/>
      <c r="BE91" s="246"/>
      <c r="BF91" s="246"/>
      <c r="BG91" s="246"/>
      <c r="BH91" s="246"/>
      <c r="BI91" s="246"/>
      <c r="BJ91" s="246"/>
      <c r="BK91" s="246"/>
      <c r="BL91" s="246"/>
      <c r="BM91" s="246"/>
      <c r="BN91" s="246"/>
      <c r="BO91" s="246"/>
      <c r="BP91" s="246"/>
      <c r="BQ91" s="246"/>
      <c r="BR91" s="246"/>
      <c r="BS91" s="246"/>
      <c r="BT91" s="246"/>
      <c r="BU91" s="246"/>
      <c r="BV91" s="246"/>
      <c r="BW91" s="246"/>
      <c r="BX91" s="246"/>
      <c r="BY91" s="246"/>
      <c r="BZ91" s="246"/>
      <c r="CA91" s="246"/>
      <c r="CB91" s="246"/>
      <c r="CC91" s="246"/>
      <c r="CD91" s="246"/>
      <c r="CE91" s="246"/>
      <c r="CF91" s="246"/>
      <c r="CG91" s="246"/>
      <c r="CH91" s="246"/>
      <c r="CI91" s="246"/>
      <c r="CJ91" s="246"/>
      <c r="CK91" s="246"/>
      <c r="CL91" s="246"/>
      <c r="CM91" s="246"/>
      <c r="CN91" s="246"/>
      <c r="CO91" s="246"/>
      <c r="CP91" s="246"/>
      <c r="CQ91" s="246"/>
      <c r="CR91" s="246"/>
      <c r="CS91" s="246"/>
      <c r="CT91" s="246"/>
      <c r="CU91" s="246"/>
      <c r="CV91" s="246"/>
      <c r="CW91" s="246"/>
      <c r="CX91" s="246"/>
      <c r="CY91" s="246"/>
      <c r="CZ91" s="246"/>
      <c r="DA91" s="246"/>
      <c r="DB91" s="246"/>
      <c r="DC91" s="246"/>
      <c r="DD91" s="246"/>
      <c r="DE91" s="246"/>
      <c r="DF91" s="246"/>
      <c r="DG91" s="246"/>
      <c r="DH91" s="246"/>
      <c r="DI91" s="246"/>
      <c r="DJ91" s="246"/>
      <c r="DK91" s="246"/>
      <c r="DL91" s="246"/>
      <c r="DM91" s="246"/>
      <c r="DN91" s="246"/>
      <c r="DO91" s="246"/>
      <c r="DP91" s="246"/>
      <c r="DQ91" s="246"/>
      <c r="DR91" s="246"/>
      <c r="DS91" s="246"/>
      <c r="DT91" s="246"/>
      <c r="DU91" s="246"/>
      <c r="DV91" s="246"/>
      <c r="DW91" s="246"/>
      <c r="DX91" s="246"/>
      <c r="DY91" s="246"/>
      <c r="DZ91" s="246"/>
      <c r="EA91" s="246"/>
      <c r="EB91" s="246"/>
      <c r="EC91" s="246"/>
      <c r="ED91" s="246"/>
      <c r="EE91" s="246"/>
      <c r="EF91" s="246"/>
      <c r="EG91" s="246"/>
      <c r="EH91" s="246"/>
      <c r="EI91" s="246"/>
      <c r="EJ91" s="246"/>
      <c r="EK91" s="246"/>
      <c r="EL91" s="246"/>
      <c r="EM91" s="246"/>
      <c r="EN91" s="246"/>
      <c r="EO91" s="246"/>
      <c r="EP91" s="246"/>
      <c r="EQ91" s="246"/>
      <c r="ER91" s="246"/>
      <c r="ES91" s="246"/>
      <c r="ET91" s="246"/>
      <c r="EU91" s="246"/>
      <c r="EV91" s="246"/>
      <c r="EW91" s="246"/>
      <c r="EX91" s="246"/>
      <c r="EY91" s="246"/>
      <c r="EZ91" s="246"/>
      <c r="FA91" s="246"/>
      <c r="FB91" s="246"/>
      <c r="FC91" s="246"/>
      <c r="FD91" s="246"/>
      <c r="FE91" s="246"/>
      <c r="FF91" s="246"/>
      <c r="FG91" s="246"/>
      <c r="FH91" s="246"/>
      <c r="FI91" s="246"/>
      <c r="FJ91" s="246"/>
      <c r="FK91" s="246"/>
      <c r="FL91" s="246"/>
      <c r="FM91" s="246"/>
      <c r="FN91" s="246"/>
      <c r="FO91" s="246"/>
      <c r="FP91" s="246"/>
      <c r="FQ91" s="246"/>
      <c r="FR91" s="246"/>
      <c r="FS91" s="246"/>
      <c r="FT91" s="246"/>
      <c r="FU91" s="246"/>
      <c r="FV91" s="246"/>
      <c r="FW91" s="246"/>
      <c r="FX91" s="246"/>
      <c r="FY91" s="246"/>
      <c r="FZ91" s="246"/>
      <c r="GA91" s="246"/>
      <c r="GB91" s="246"/>
      <c r="GC91" s="246"/>
      <c r="GD91" s="246"/>
      <c r="GE91" s="246"/>
      <c r="GF91" s="246"/>
      <c r="GG91" s="246"/>
      <c r="GH91" s="246"/>
      <c r="GI91" s="246"/>
      <c r="GJ91" s="246"/>
      <c r="GK91" s="246"/>
      <c r="GL91" s="246"/>
      <c r="GM91" s="246"/>
      <c r="GN91" s="246"/>
      <c r="GO91" s="246"/>
      <c r="GP91" s="246"/>
      <c r="GQ91" s="246"/>
      <c r="GR91" s="246"/>
      <c r="GS91" s="246"/>
      <c r="GT91" s="246"/>
      <c r="GU91" s="246"/>
      <c r="GV91" s="246"/>
      <c r="GW91" s="246"/>
      <c r="GX91" s="246"/>
      <c r="GY91" s="246"/>
      <c r="GZ91" s="246"/>
      <c r="HA91" s="246"/>
      <c r="HB91" s="246"/>
      <c r="HC91" s="246"/>
      <c r="HD91" s="246"/>
      <c r="HE91" s="246"/>
      <c r="HF91" s="246"/>
      <c r="HG91" s="246"/>
      <c r="HH91" s="246"/>
      <c r="HI91" s="246"/>
      <c r="HJ91" s="246"/>
      <c r="HK91" s="246"/>
      <c r="HL91" s="246"/>
      <c r="HM91" s="246"/>
      <c r="HN91" s="246"/>
      <c r="HO91" s="246"/>
      <c r="HP91" s="246"/>
      <c r="HQ91" s="246"/>
      <c r="HR91" s="246"/>
      <c r="HS91" s="246"/>
      <c r="HT91" s="246"/>
      <c r="HU91" s="246"/>
      <c r="HV91" s="246"/>
      <c r="HW91" s="246"/>
      <c r="HX91" s="246"/>
      <c r="HY91" s="246"/>
      <c r="HZ91" s="246"/>
      <c r="IA91" s="246"/>
      <c r="IB91" s="246"/>
      <c r="IC91" s="246"/>
      <c r="ID91" s="246"/>
      <c r="IE91" s="246"/>
      <c r="IF91" s="246"/>
      <c r="IG91" s="246"/>
      <c r="IH91" s="246"/>
      <c r="II91" s="246"/>
      <c r="IJ91" s="246"/>
      <c r="IK91" s="246"/>
      <c r="IL91" s="246"/>
      <c r="IM91" s="246"/>
      <c r="IN91" s="246"/>
      <c r="IO91" s="246"/>
      <c r="IP91" s="246"/>
      <c r="IQ91" s="246"/>
      <c r="IR91" s="246"/>
      <c r="IS91" s="246"/>
      <c r="IT91" s="246"/>
      <c r="IU91" s="246"/>
    </row>
    <row r="92" spans="1:255" x14ac:dyDescent="0.3">
      <c r="A92" s="266" t="s">
        <v>111</v>
      </c>
      <c r="B92" s="266"/>
      <c r="C92" s="266"/>
      <c r="D92" s="266"/>
      <c r="E92" s="266"/>
      <c r="F92" s="266"/>
      <c r="G92" s="266"/>
      <c r="H92" s="266"/>
    </row>
    <row r="93" spans="1:255" ht="10.5" customHeight="1" x14ac:dyDescent="0.3">
      <c r="A93" s="281" t="s">
        <v>2</v>
      </c>
      <c r="B93" s="282" t="s">
        <v>6</v>
      </c>
      <c r="C93" s="283" t="s">
        <v>307</v>
      </c>
      <c r="D93" s="283" t="s">
        <v>308</v>
      </c>
      <c r="E93" s="283" t="s">
        <v>9</v>
      </c>
      <c r="F93" s="283" t="s">
        <v>10</v>
      </c>
      <c r="G93" s="284" t="s">
        <v>4</v>
      </c>
      <c r="H93" s="281" t="s">
        <v>5</v>
      </c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  <c r="BH93" s="144"/>
      <c r="BI93" s="144"/>
      <c r="BJ93" s="144"/>
      <c r="BK93" s="144"/>
      <c r="BL93" s="144"/>
      <c r="BM93" s="144"/>
      <c r="BN93" s="144"/>
      <c r="BO93" s="144"/>
      <c r="BP93" s="144"/>
      <c r="BQ93" s="144"/>
      <c r="BR93" s="144"/>
      <c r="BS93" s="144"/>
      <c r="BT93" s="144"/>
      <c r="BU93" s="144"/>
      <c r="BV93" s="144"/>
      <c r="BW93" s="144"/>
      <c r="BX93" s="144"/>
      <c r="BY93" s="144"/>
      <c r="BZ93" s="144"/>
      <c r="CA93" s="144"/>
      <c r="CB93" s="144"/>
      <c r="CC93" s="144"/>
      <c r="CD93" s="144"/>
      <c r="CE93" s="144"/>
      <c r="CF93" s="144"/>
      <c r="CG93" s="144"/>
      <c r="CH93" s="144"/>
      <c r="CI93" s="144"/>
      <c r="CJ93" s="144"/>
      <c r="CK93" s="144"/>
      <c r="CL93" s="144"/>
      <c r="CM93" s="144"/>
      <c r="CN93" s="144"/>
      <c r="CO93" s="144"/>
      <c r="CP93" s="144"/>
      <c r="CQ93" s="144"/>
      <c r="CR93" s="144"/>
      <c r="CS93" s="144"/>
      <c r="CT93" s="144"/>
      <c r="CU93" s="144"/>
      <c r="CV93" s="144"/>
      <c r="CW93" s="144"/>
      <c r="CX93" s="144"/>
      <c r="CY93" s="144"/>
      <c r="CZ93" s="144"/>
      <c r="DA93" s="144"/>
      <c r="DB93" s="144"/>
      <c r="DC93" s="144"/>
      <c r="DD93" s="144"/>
      <c r="DE93" s="144"/>
      <c r="DF93" s="144"/>
      <c r="DG93" s="144"/>
      <c r="DH93" s="144"/>
      <c r="DI93" s="144"/>
      <c r="DJ93" s="144"/>
      <c r="DK93" s="144"/>
      <c r="DL93" s="144"/>
      <c r="DM93" s="144"/>
      <c r="DN93" s="144"/>
      <c r="DO93" s="144"/>
      <c r="DP93" s="144"/>
      <c r="DQ93" s="144"/>
      <c r="DR93" s="144"/>
      <c r="DS93" s="144"/>
      <c r="DT93" s="144"/>
      <c r="DU93" s="144"/>
      <c r="DV93" s="144"/>
      <c r="DW93" s="144"/>
      <c r="DX93" s="144"/>
      <c r="DY93" s="144"/>
      <c r="DZ93" s="144"/>
      <c r="EA93" s="144"/>
      <c r="EB93" s="144"/>
      <c r="EC93" s="144"/>
      <c r="ED93" s="144"/>
      <c r="EE93" s="144"/>
      <c r="EF93" s="144"/>
      <c r="EG93" s="144"/>
      <c r="EH93" s="144"/>
      <c r="EI93" s="144"/>
      <c r="EJ93" s="144"/>
      <c r="EK93" s="144"/>
      <c r="EL93" s="144"/>
      <c r="EM93" s="144"/>
      <c r="EN93" s="144"/>
      <c r="EO93" s="144"/>
      <c r="EP93" s="144"/>
      <c r="EQ93" s="144"/>
      <c r="ER93" s="144"/>
      <c r="ES93" s="144"/>
      <c r="ET93" s="144"/>
      <c r="EU93" s="144"/>
      <c r="EV93" s="144"/>
      <c r="EW93" s="144"/>
      <c r="EX93" s="144"/>
      <c r="EY93" s="144"/>
      <c r="EZ93" s="144"/>
      <c r="FA93" s="144"/>
      <c r="FB93" s="144"/>
      <c r="FC93" s="144"/>
      <c r="FD93" s="144"/>
      <c r="FE93" s="144"/>
      <c r="FF93" s="144"/>
      <c r="FG93" s="144"/>
      <c r="FH93" s="144"/>
      <c r="FI93" s="144"/>
      <c r="FJ93" s="144"/>
      <c r="FK93" s="144"/>
      <c r="FL93" s="144"/>
      <c r="FM93" s="144"/>
      <c r="FN93" s="144"/>
      <c r="FO93" s="144"/>
      <c r="FP93" s="144"/>
      <c r="FQ93" s="144"/>
      <c r="FR93" s="144"/>
      <c r="FS93" s="144"/>
      <c r="FT93" s="144"/>
      <c r="FU93" s="144"/>
      <c r="FV93" s="144"/>
      <c r="FW93" s="144"/>
      <c r="FX93" s="144"/>
      <c r="FY93" s="144"/>
      <c r="FZ93" s="144"/>
      <c r="GA93" s="144"/>
      <c r="GB93" s="144"/>
      <c r="GC93" s="144"/>
      <c r="GD93" s="144"/>
      <c r="GE93" s="144"/>
      <c r="GF93" s="144"/>
      <c r="GG93" s="144"/>
      <c r="GH93" s="144"/>
      <c r="GI93" s="144"/>
      <c r="GJ93" s="144"/>
      <c r="GK93" s="144"/>
      <c r="GL93" s="144"/>
      <c r="GM93" s="144"/>
      <c r="GN93" s="144"/>
      <c r="GO93" s="144"/>
      <c r="GP93" s="144"/>
      <c r="GQ93" s="144"/>
      <c r="GR93" s="144"/>
      <c r="GS93" s="144"/>
      <c r="GT93" s="144"/>
      <c r="GU93" s="144"/>
      <c r="GV93" s="144"/>
      <c r="GW93" s="144"/>
      <c r="GX93" s="144"/>
      <c r="GY93" s="144"/>
      <c r="GZ93" s="144"/>
      <c r="HA93" s="144"/>
      <c r="HB93" s="144"/>
      <c r="HC93" s="144"/>
      <c r="HD93" s="144"/>
      <c r="HE93" s="144"/>
      <c r="HF93" s="144"/>
      <c r="HG93" s="144"/>
      <c r="HH93" s="144"/>
      <c r="HI93" s="144"/>
      <c r="HJ93" s="144"/>
      <c r="HK93" s="144"/>
      <c r="HL93" s="144"/>
      <c r="HM93" s="144"/>
      <c r="HN93" s="144"/>
      <c r="HO93" s="144"/>
      <c r="HP93" s="144"/>
      <c r="HQ93" s="144"/>
      <c r="HR93" s="144"/>
      <c r="HS93" s="144"/>
      <c r="HT93" s="144"/>
      <c r="HU93" s="144"/>
      <c r="HV93" s="144"/>
      <c r="HW93" s="144"/>
      <c r="HX93" s="144"/>
      <c r="HY93" s="144"/>
      <c r="HZ93" s="144"/>
      <c r="IA93" s="144"/>
      <c r="IB93" s="144"/>
      <c r="IC93" s="144"/>
      <c r="ID93" s="144"/>
      <c r="IE93" s="144"/>
      <c r="IF93" s="144"/>
      <c r="IG93" s="144"/>
      <c r="IH93" s="144"/>
      <c r="II93" s="144"/>
      <c r="IJ93" s="144"/>
      <c r="IK93" s="144"/>
      <c r="IL93" s="144"/>
      <c r="IM93" s="144"/>
      <c r="IN93" s="144"/>
      <c r="IO93" s="144"/>
      <c r="IP93" s="144"/>
      <c r="IQ93" s="144"/>
      <c r="IR93" s="144"/>
      <c r="IS93" s="144"/>
      <c r="IT93" s="144"/>
      <c r="IU93" s="144"/>
    </row>
    <row r="94" spans="1:255" x14ac:dyDescent="0.3">
      <c r="A94" s="193" t="s">
        <v>239</v>
      </c>
      <c r="B94" s="194"/>
      <c r="C94" s="195"/>
      <c r="D94" s="195"/>
      <c r="E94" s="195"/>
      <c r="F94" s="195"/>
      <c r="G94" s="194"/>
      <c r="H94" s="196"/>
    </row>
    <row r="95" spans="1:255" ht="24" x14ac:dyDescent="0.3">
      <c r="A95" s="197" t="s">
        <v>293</v>
      </c>
      <c r="B95" s="198">
        <v>100</v>
      </c>
      <c r="C95" s="199">
        <v>1.31</v>
      </c>
      <c r="D95" s="199">
        <v>3.25</v>
      </c>
      <c r="E95" s="199">
        <v>6.47</v>
      </c>
      <c r="F95" s="199">
        <v>60.4</v>
      </c>
      <c r="G95" s="200" t="s">
        <v>294</v>
      </c>
      <c r="H95" s="201" t="s">
        <v>295</v>
      </c>
    </row>
    <row r="96" spans="1:255" x14ac:dyDescent="0.3">
      <c r="A96" s="253" t="s">
        <v>321</v>
      </c>
      <c r="B96" s="198">
        <v>180</v>
      </c>
      <c r="C96" s="231">
        <v>4.38</v>
      </c>
      <c r="D96" s="231">
        <v>6.44</v>
      </c>
      <c r="E96" s="231">
        <v>44.02</v>
      </c>
      <c r="F96" s="231">
        <v>251.64</v>
      </c>
      <c r="G96" s="288" t="s">
        <v>87</v>
      </c>
      <c r="H96" s="257" t="s">
        <v>88</v>
      </c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5"/>
      <c r="AH96" s="255"/>
      <c r="AI96" s="255"/>
      <c r="AJ96" s="255"/>
      <c r="AK96" s="255"/>
      <c r="AL96" s="255"/>
      <c r="AM96" s="255"/>
      <c r="AN96" s="255"/>
      <c r="AO96" s="255"/>
      <c r="AP96" s="255"/>
      <c r="AQ96" s="255"/>
      <c r="AR96" s="255"/>
      <c r="AS96" s="255"/>
      <c r="AT96" s="255"/>
      <c r="AU96" s="255"/>
      <c r="AV96" s="255"/>
      <c r="AW96" s="255"/>
      <c r="AX96" s="255"/>
      <c r="AY96" s="255"/>
      <c r="AZ96" s="255"/>
      <c r="BA96" s="255"/>
      <c r="BB96" s="255"/>
      <c r="BC96" s="255"/>
      <c r="BD96" s="255"/>
      <c r="BE96" s="255"/>
      <c r="BF96" s="255"/>
      <c r="BG96" s="255"/>
      <c r="BH96" s="255"/>
      <c r="BI96" s="255"/>
      <c r="BJ96" s="255"/>
      <c r="BK96" s="255"/>
      <c r="BL96" s="255"/>
      <c r="BM96" s="255"/>
      <c r="BN96" s="255"/>
      <c r="BO96" s="255"/>
      <c r="BP96" s="255"/>
      <c r="BQ96" s="255"/>
      <c r="BR96" s="255"/>
      <c r="BS96" s="255"/>
      <c r="BT96" s="255"/>
      <c r="BU96" s="255"/>
      <c r="BV96" s="255"/>
      <c r="BW96" s="255"/>
      <c r="BX96" s="255"/>
      <c r="BY96" s="255"/>
      <c r="BZ96" s="255"/>
      <c r="CA96" s="255"/>
      <c r="CB96" s="255"/>
      <c r="CC96" s="255"/>
      <c r="CD96" s="255"/>
      <c r="CE96" s="255"/>
      <c r="CF96" s="255"/>
      <c r="CG96" s="255"/>
      <c r="CH96" s="255"/>
      <c r="CI96" s="255"/>
      <c r="CJ96" s="255"/>
      <c r="CK96" s="255"/>
      <c r="CL96" s="255"/>
      <c r="CM96" s="255"/>
      <c r="CN96" s="255"/>
      <c r="CO96" s="255"/>
      <c r="CP96" s="255"/>
      <c r="CQ96" s="255"/>
      <c r="CR96" s="255"/>
      <c r="CS96" s="255"/>
      <c r="CT96" s="255"/>
      <c r="CU96" s="255"/>
      <c r="CV96" s="255"/>
      <c r="CW96" s="255"/>
      <c r="CX96" s="255"/>
      <c r="CY96" s="255"/>
      <c r="CZ96" s="255"/>
      <c r="DA96" s="255"/>
      <c r="DB96" s="255"/>
      <c r="DC96" s="255"/>
      <c r="DD96" s="255"/>
      <c r="DE96" s="255"/>
      <c r="DF96" s="255"/>
      <c r="DG96" s="255"/>
      <c r="DH96" s="255"/>
      <c r="DI96" s="255"/>
      <c r="DJ96" s="255"/>
      <c r="DK96" s="255"/>
      <c r="DL96" s="255"/>
      <c r="DM96" s="255"/>
      <c r="DN96" s="255"/>
      <c r="DO96" s="255"/>
      <c r="DP96" s="255"/>
      <c r="DQ96" s="255"/>
      <c r="DR96" s="255"/>
      <c r="DS96" s="255"/>
      <c r="DT96" s="255"/>
      <c r="DU96" s="255"/>
      <c r="DV96" s="255"/>
      <c r="DW96" s="255"/>
      <c r="DX96" s="255"/>
      <c r="DY96" s="255"/>
      <c r="DZ96" s="255"/>
      <c r="EA96" s="255"/>
      <c r="EB96" s="255"/>
      <c r="EC96" s="255"/>
      <c r="ED96" s="255"/>
      <c r="EE96" s="255"/>
      <c r="EF96" s="255"/>
      <c r="EG96" s="255"/>
      <c r="EH96" s="255"/>
      <c r="EI96" s="255"/>
      <c r="EJ96" s="255"/>
      <c r="EK96" s="255"/>
      <c r="EL96" s="255"/>
      <c r="EM96" s="255"/>
      <c r="EN96" s="255"/>
      <c r="EO96" s="255"/>
      <c r="EP96" s="255"/>
      <c r="EQ96" s="255"/>
      <c r="ER96" s="255"/>
      <c r="ES96" s="255"/>
      <c r="ET96" s="255"/>
      <c r="EU96" s="255"/>
      <c r="EV96" s="255"/>
      <c r="EW96" s="255"/>
      <c r="EX96" s="255"/>
      <c r="EY96" s="255"/>
      <c r="EZ96" s="255"/>
      <c r="FA96" s="255"/>
      <c r="FB96" s="255"/>
      <c r="FC96" s="255"/>
      <c r="FD96" s="255"/>
      <c r="FE96" s="255"/>
      <c r="FF96" s="255"/>
      <c r="FG96" s="255"/>
      <c r="FH96" s="255"/>
      <c r="FI96" s="255"/>
      <c r="FJ96" s="255"/>
      <c r="FK96" s="255"/>
      <c r="FL96" s="255"/>
      <c r="FM96" s="255"/>
      <c r="FN96" s="255"/>
      <c r="FO96" s="255"/>
      <c r="FP96" s="255"/>
      <c r="FQ96" s="255"/>
      <c r="FR96" s="255"/>
      <c r="FS96" s="255"/>
      <c r="FT96" s="255"/>
      <c r="FU96" s="255"/>
      <c r="FV96" s="255"/>
      <c r="FW96" s="255"/>
      <c r="FX96" s="255"/>
      <c r="FY96" s="255"/>
      <c r="FZ96" s="255"/>
      <c r="GA96" s="255"/>
      <c r="GB96" s="255"/>
      <c r="GC96" s="255"/>
      <c r="GD96" s="255"/>
      <c r="GE96" s="255"/>
      <c r="GF96" s="255"/>
      <c r="GG96" s="255"/>
      <c r="GH96" s="255"/>
      <c r="GI96" s="255"/>
      <c r="GJ96" s="255"/>
      <c r="GK96" s="255"/>
      <c r="GL96" s="255"/>
      <c r="GM96" s="255"/>
      <c r="GN96" s="255"/>
      <c r="GO96" s="255"/>
      <c r="GP96" s="255"/>
      <c r="GQ96" s="255"/>
      <c r="GR96" s="255"/>
      <c r="GS96" s="255"/>
      <c r="GT96" s="255"/>
      <c r="GU96" s="255"/>
      <c r="GV96" s="255"/>
      <c r="GW96" s="255"/>
      <c r="GX96" s="255"/>
      <c r="GY96" s="255"/>
      <c r="GZ96" s="255"/>
      <c r="HA96" s="255"/>
      <c r="HB96" s="255"/>
      <c r="HC96" s="255"/>
      <c r="HD96" s="255"/>
      <c r="HE96" s="255"/>
      <c r="HF96" s="255"/>
      <c r="HG96" s="255"/>
      <c r="HH96" s="255"/>
      <c r="HI96" s="255"/>
      <c r="HJ96" s="255"/>
      <c r="HK96" s="255"/>
      <c r="HL96" s="255"/>
      <c r="HM96" s="255"/>
      <c r="HN96" s="255"/>
      <c r="HO96" s="255"/>
      <c r="HP96" s="255"/>
      <c r="HQ96" s="255"/>
      <c r="HR96" s="255"/>
      <c r="HS96" s="255"/>
      <c r="HT96" s="255"/>
      <c r="HU96" s="255"/>
      <c r="HV96" s="255"/>
      <c r="HW96" s="255"/>
      <c r="HX96" s="255"/>
      <c r="HY96" s="255"/>
      <c r="HZ96" s="255"/>
      <c r="IA96" s="255"/>
      <c r="IB96" s="255"/>
      <c r="IC96" s="255"/>
      <c r="ID96" s="255"/>
      <c r="IE96" s="255"/>
      <c r="IF96" s="255"/>
      <c r="IG96" s="255"/>
      <c r="IH96" s="255"/>
      <c r="II96" s="255"/>
      <c r="IJ96" s="255"/>
      <c r="IK96" s="255"/>
      <c r="IL96" s="255"/>
      <c r="IM96" s="255"/>
      <c r="IN96" s="255"/>
      <c r="IO96" s="255"/>
      <c r="IP96" s="255"/>
      <c r="IQ96" s="255"/>
      <c r="IR96" s="255"/>
      <c r="IS96" s="255"/>
      <c r="IT96" s="255"/>
      <c r="IU96" s="255"/>
    </row>
    <row r="97" spans="1:255" x14ac:dyDescent="0.25">
      <c r="A97" s="287" t="s">
        <v>163</v>
      </c>
      <c r="B97" s="198">
        <v>50</v>
      </c>
      <c r="C97" s="231">
        <v>3.54</v>
      </c>
      <c r="D97" s="231">
        <v>6.57</v>
      </c>
      <c r="E97" s="231">
        <v>27.87</v>
      </c>
      <c r="F97" s="231">
        <v>185</v>
      </c>
      <c r="G97" s="258" t="s">
        <v>164</v>
      </c>
      <c r="H97" s="225" t="s">
        <v>165</v>
      </c>
    </row>
    <row r="98" spans="1:255" x14ac:dyDescent="0.3">
      <c r="A98" s="287" t="s">
        <v>57</v>
      </c>
      <c r="B98" s="258">
        <v>222</v>
      </c>
      <c r="C98" s="288">
        <v>0.13</v>
      </c>
      <c r="D98" s="288">
        <v>0.02</v>
      </c>
      <c r="E98" s="288">
        <v>15.2</v>
      </c>
      <c r="F98" s="288">
        <v>62</v>
      </c>
      <c r="G98" s="258" t="s">
        <v>58</v>
      </c>
      <c r="H98" s="197" t="s">
        <v>59</v>
      </c>
    </row>
    <row r="99" spans="1:255" x14ac:dyDescent="0.3">
      <c r="A99" s="215" t="s">
        <v>48</v>
      </c>
      <c r="B99" s="216">
        <v>20</v>
      </c>
      <c r="C99" s="231">
        <v>1.6</v>
      </c>
      <c r="D99" s="231">
        <v>0.2</v>
      </c>
      <c r="E99" s="231">
        <v>10.199999999999999</v>
      </c>
      <c r="F99" s="231">
        <v>50</v>
      </c>
      <c r="G99" s="210" t="s">
        <v>46</v>
      </c>
      <c r="H99" s="217" t="s">
        <v>49</v>
      </c>
      <c r="I99" s="285"/>
      <c r="J99" s="285"/>
      <c r="K99" s="285"/>
      <c r="L99" s="285"/>
      <c r="M99" s="285"/>
      <c r="N99" s="285"/>
      <c r="O99" s="285"/>
      <c r="P99" s="285"/>
      <c r="Q99" s="285"/>
      <c r="R99" s="285"/>
      <c r="S99" s="285"/>
      <c r="T99" s="285"/>
      <c r="U99" s="285"/>
      <c r="V99" s="285"/>
      <c r="W99" s="285"/>
      <c r="X99" s="285"/>
      <c r="Y99" s="285"/>
      <c r="Z99" s="285"/>
      <c r="AA99" s="285"/>
      <c r="AB99" s="285"/>
      <c r="AC99" s="285"/>
      <c r="AD99" s="285"/>
      <c r="AE99" s="285"/>
      <c r="AF99" s="285"/>
      <c r="AG99" s="285"/>
      <c r="AH99" s="285"/>
      <c r="AI99" s="285"/>
      <c r="AJ99" s="285"/>
      <c r="AK99" s="285"/>
      <c r="AL99" s="285"/>
      <c r="AM99" s="285"/>
      <c r="AN99" s="285"/>
      <c r="AO99" s="285"/>
      <c r="AP99" s="285"/>
      <c r="AQ99" s="285"/>
      <c r="AR99" s="285"/>
      <c r="AS99" s="285"/>
      <c r="AT99" s="285"/>
      <c r="AU99" s="285"/>
      <c r="AV99" s="285"/>
      <c r="AW99" s="285"/>
      <c r="AX99" s="285"/>
      <c r="AY99" s="285"/>
      <c r="AZ99" s="285"/>
      <c r="BA99" s="285"/>
      <c r="BB99" s="285"/>
      <c r="BC99" s="285"/>
      <c r="BD99" s="285"/>
      <c r="BE99" s="285"/>
      <c r="BF99" s="285"/>
      <c r="BG99" s="285"/>
      <c r="BH99" s="285"/>
      <c r="BI99" s="285"/>
      <c r="BJ99" s="285"/>
      <c r="BK99" s="285"/>
      <c r="BL99" s="285"/>
      <c r="BM99" s="285"/>
      <c r="BN99" s="285"/>
      <c r="BO99" s="285"/>
      <c r="BP99" s="285"/>
      <c r="BQ99" s="285"/>
      <c r="BR99" s="285"/>
      <c r="BS99" s="285"/>
      <c r="BT99" s="285"/>
      <c r="BU99" s="285"/>
      <c r="BV99" s="285"/>
      <c r="BW99" s="285"/>
      <c r="BX99" s="285"/>
      <c r="BY99" s="285"/>
      <c r="BZ99" s="285"/>
      <c r="CA99" s="285"/>
      <c r="CB99" s="285"/>
      <c r="CC99" s="285"/>
      <c r="CD99" s="285"/>
      <c r="CE99" s="285"/>
      <c r="CF99" s="285"/>
      <c r="CG99" s="285"/>
      <c r="CH99" s="285"/>
      <c r="CI99" s="285"/>
      <c r="CJ99" s="285"/>
      <c r="CK99" s="285"/>
      <c r="CL99" s="285"/>
      <c r="CM99" s="285"/>
      <c r="CN99" s="285"/>
      <c r="CO99" s="285"/>
      <c r="CP99" s="285"/>
      <c r="CQ99" s="285"/>
      <c r="CR99" s="285"/>
      <c r="CS99" s="285"/>
      <c r="CT99" s="285"/>
      <c r="CU99" s="285"/>
      <c r="CV99" s="285"/>
      <c r="CW99" s="285"/>
      <c r="CX99" s="285"/>
      <c r="CY99" s="285"/>
      <c r="CZ99" s="285"/>
      <c r="DA99" s="285"/>
      <c r="DB99" s="285"/>
      <c r="DC99" s="285"/>
      <c r="DD99" s="285"/>
      <c r="DE99" s="285"/>
      <c r="DF99" s="285"/>
      <c r="DG99" s="285"/>
      <c r="DH99" s="285"/>
      <c r="DI99" s="285"/>
      <c r="DJ99" s="285"/>
      <c r="DK99" s="285"/>
      <c r="DL99" s="285"/>
      <c r="DM99" s="285"/>
      <c r="DN99" s="285"/>
      <c r="DO99" s="285"/>
      <c r="DP99" s="285"/>
      <c r="DQ99" s="285"/>
      <c r="DR99" s="285"/>
      <c r="DS99" s="285"/>
      <c r="DT99" s="285"/>
      <c r="DU99" s="285"/>
      <c r="DV99" s="285"/>
      <c r="DW99" s="285"/>
      <c r="DX99" s="285"/>
      <c r="DY99" s="285"/>
      <c r="DZ99" s="285"/>
      <c r="EA99" s="285"/>
      <c r="EB99" s="285"/>
      <c r="EC99" s="285"/>
      <c r="ED99" s="285"/>
      <c r="EE99" s="285"/>
      <c r="EF99" s="285"/>
      <c r="EG99" s="285"/>
      <c r="EH99" s="285"/>
      <c r="EI99" s="285"/>
      <c r="EJ99" s="285"/>
      <c r="EK99" s="285"/>
      <c r="EL99" s="285"/>
      <c r="EM99" s="285"/>
      <c r="EN99" s="285"/>
      <c r="EO99" s="285"/>
      <c r="EP99" s="285"/>
      <c r="EQ99" s="285"/>
      <c r="ER99" s="285"/>
      <c r="ES99" s="285"/>
      <c r="ET99" s="285"/>
      <c r="EU99" s="285"/>
      <c r="EV99" s="285"/>
      <c r="EW99" s="285"/>
      <c r="EX99" s="285"/>
      <c r="EY99" s="285"/>
      <c r="EZ99" s="285"/>
      <c r="FA99" s="285"/>
      <c r="FB99" s="285"/>
      <c r="FC99" s="285"/>
      <c r="FD99" s="285"/>
      <c r="FE99" s="285"/>
      <c r="FF99" s="285"/>
      <c r="FG99" s="285"/>
      <c r="FH99" s="285"/>
      <c r="FI99" s="285"/>
      <c r="FJ99" s="285"/>
      <c r="FK99" s="285"/>
      <c r="FL99" s="285"/>
      <c r="FM99" s="285"/>
      <c r="FN99" s="285"/>
      <c r="FO99" s="285"/>
      <c r="FP99" s="285"/>
      <c r="FQ99" s="285"/>
      <c r="FR99" s="285"/>
      <c r="FS99" s="285"/>
      <c r="FT99" s="285"/>
      <c r="FU99" s="285"/>
      <c r="FV99" s="285"/>
      <c r="FW99" s="285"/>
      <c r="FX99" s="285"/>
      <c r="FY99" s="285"/>
      <c r="FZ99" s="285"/>
      <c r="GA99" s="285"/>
      <c r="GB99" s="285"/>
      <c r="GC99" s="285"/>
      <c r="GD99" s="285"/>
      <c r="GE99" s="285"/>
      <c r="GF99" s="285"/>
      <c r="GG99" s="285"/>
      <c r="GH99" s="285"/>
      <c r="GI99" s="285"/>
      <c r="GJ99" s="285"/>
      <c r="GK99" s="285"/>
      <c r="GL99" s="285"/>
      <c r="GM99" s="285"/>
      <c r="GN99" s="285"/>
      <c r="GO99" s="285"/>
      <c r="GP99" s="285"/>
      <c r="GQ99" s="285"/>
      <c r="GR99" s="285"/>
      <c r="GS99" s="285"/>
      <c r="GT99" s="285"/>
      <c r="GU99" s="285"/>
      <c r="GV99" s="285"/>
      <c r="GW99" s="285"/>
      <c r="GX99" s="285"/>
      <c r="GY99" s="285"/>
      <c r="GZ99" s="285"/>
      <c r="HA99" s="285"/>
      <c r="HB99" s="285"/>
      <c r="HC99" s="285"/>
      <c r="HD99" s="285"/>
      <c r="HE99" s="285"/>
      <c r="HF99" s="285"/>
      <c r="HG99" s="285"/>
      <c r="HH99" s="285"/>
      <c r="HI99" s="285"/>
      <c r="HJ99" s="285"/>
      <c r="HK99" s="285"/>
      <c r="HL99" s="285"/>
      <c r="HM99" s="285"/>
      <c r="HN99" s="285"/>
      <c r="HO99" s="285"/>
      <c r="HP99" s="285"/>
      <c r="HQ99" s="285"/>
      <c r="HR99" s="285"/>
      <c r="HS99" s="285"/>
      <c r="HT99" s="285"/>
      <c r="HU99" s="285"/>
      <c r="HV99" s="285"/>
      <c r="HW99" s="285"/>
      <c r="HX99" s="285"/>
      <c r="HY99" s="285"/>
      <c r="HZ99" s="285"/>
      <c r="IA99" s="285"/>
      <c r="IB99" s="285"/>
      <c r="IC99" s="285"/>
      <c r="ID99" s="285"/>
      <c r="IE99" s="285"/>
      <c r="IF99" s="285"/>
      <c r="IG99" s="285"/>
      <c r="IH99" s="285"/>
      <c r="II99" s="285"/>
      <c r="IJ99" s="285"/>
      <c r="IK99" s="285"/>
      <c r="IL99" s="285"/>
      <c r="IM99" s="285"/>
      <c r="IN99" s="285"/>
      <c r="IO99" s="285"/>
      <c r="IP99" s="285"/>
      <c r="IQ99" s="285"/>
      <c r="IR99" s="285"/>
      <c r="IS99" s="285"/>
      <c r="IT99" s="285"/>
      <c r="IU99" s="285"/>
    </row>
    <row r="100" spans="1:255" x14ac:dyDescent="0.3">
      <c r="A100" s="218" t="s">
        <v>25</v>
      </c>
      <c r="B100" s="188">
        <f>SUM(B95:B99)</f>
        <v>572</v>
      </c>
      <c r="C100" s="290">
        <f>SUM(C95:C99)</f>
        <v>10.96</v>
      </c>
      <c r="D100" s="290">
        <f>SUM(D95:D99)</f>
        <v>16.48</v>
      </c>
      <c r="E100" s="290">
        <f>SUM(E95:E99)</f>
        <v>103.76</v>
      </c>
      <c r="F100" s="290">
        <f>SUM(F95:F99)</f>
        <v>609.04</v>
      </c>
      <c r="G100" s="290"/>
      <c r="H100" s="290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  <c r="S100" s="246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  <c r="AF100" s="246"/>
      <c r="AG100" s="246"/>
      <c r="AH100" s="246"/>
      <c r="AI100" s="246"/>
      <c r="AJ100" s="246"/>
      <c r="AK100" s="246"/>
      <c r="AL100" s="246"/>
      <c r="AM100" s="246"/>
      <c r="AN100" s="246"/>
      <c r="AO100" s="246"/>
      <c r="AP100" s="246"/>
      <c r="AQ100" s="246"/>
      <c r="AR100" s="246"/>
      <c r="AS100" s="246"/>
      <c r="AT100" s="246"/>
      <c r="AU100" s="246"/>
      <c r="AV100" s="246"/>
      <c r="AW100" s="246"/>
      <c r="AX100" s="246"/>
      <c r="AY100" s="246"/>
      <c r="AZ100" s="246"/>
      <c r="BA100" s="246"/>
      <c r="BB100" s="246"/>
      <c r="BC100" s="246"/>
      <c r="BD100" s="246"/>
      <c r="BE100" s="246"/>
      <c r="BF100" s="246"/>
      <c r="BG100" s="246"/>
      <c r="BH100" s="246"/>
      <c r="BI100" s="246"/>
      <c r="BJ100" s="246"/>
      <c r="BK100" s="246"/>
      <c r="BL100" s="246"/>
      <c r="BM100" s="246"/>
      <c r="BN100" s="246"/>
      <c r="BO100" s="246"/>
      <c r="BP100" s="246"/>
      <c r="BQ100" s="246"/>
      <c r="BR100" s="246"/>
      <c r="BS100" s="246"/>
      <c r="BT100" s="246"/>
      <c r="BU100" s="246"/>
      <c r="BV100" s="246"/>
      <c r="BW100" s="246"/>
      <c r="BX100" s="246"/>
      <c r="BY100" s="246"/>
      <c r="BZ100" s="246"/>
      <c r="CA100" s="246"/>
      <c r="CB100" s="246"/>
      <c r="CC100" s="246"/>
      <c r="CD100" s="246"/>
      <c r="CE100" s="246"/>
      <c r="CF100" s="246"/>
      <c r="CG100" s="246"/>
      <c r="CH100" s="246"/>
      <c r="CI100" s="246"/>
      <c r="CJ100" s="246"/>
      <c r="CK100" s="246"/>
      <c r="CL100" s="246"/>
      <c r="CM100" s="246"/>
      <c r="CN100" s="246"/>
      <c r="CO100" s="246"/>
      <c r="CP100" s="246"/>
      <c r="CQ100" s="246"/>
      <c r="CR100" s="246"/>
      <c r="CS100" s="246"/>
      <c r="CT100" s="246"/>
      <c r="CU100" s="246"/>
      <c r="CV100" s="246"/>
      <c r="CW100" s="246"/>
      <c r="CX100" s="246"/>
      <c r="CY100" s="246"/>
      <c r="CZ100" s="246"/>
      <c r="DA100" s="246"/>
      <c r="DB100" s="246"/>
      <c r="DC100" s="246"/>
      <c r="DD100" s="246"/>
      <c r="DE100" s="246"/>
      <c r="DF100" s="246"/>
      <c r="DG100" s="246"/>
      <c r="DH100" s="246"/>
      <c r="DI100" s="246"/>
      <c r="DJ100" s="246"/>
      <c r="DK100" s="246"/>
      <c r="DL100" s="246"/>
      <c r="DM100" s="246"/>
      <c r="DN100" s="246"/>
      <c r="DO100" s="246"/>
      <c r="DP100" s="246"/>
      <c r="DQ100" s="246"/>
      <c r="DR100" s="246"/>
      <c r="DS100" s="246"/>
      <c r="DT100" s="246"/>
      <c r="DU100" s="246"/>
      <c r="DV100" s="246"/>
      <c r="DW100" s="246"/>
      <c r="DX100" s="246"/>
      <c r="DY100" s="246"/>
      <c r="DZ100" s="246"/>
      <c r="EA100" s="246"/>
      <c r="EB100" s="246"/>
      <c r="EC100" s="246"/>
      <c r="ED100" s="246"/>
      <c r="EE100" s="246"/>
      <c r="EF100" s="246"/>
      <c r="EG100" s="246"/>
      <c r="EH100" s="246"/>
      <c r="EI100" s="246"/>
      <c r="EJ100" s="246"/>
      <c r="EK100" s="246"/>
      <c r="EL100" s="246"/>
      <c r="EM100" s="246"/>
      <c r="EN100" s="246"/>
      <c r="EO100" s="246"/>
      <c r="EP100" s="246"/>
      <c r="EQ100" s="246"/>
      <c r="ER100" s="246"/>
      <c r="ES100" s="246"/>
      <c r="ET100" s="246"/>
      <c r="EU100" s="246"/>
      <c r="EV100" s="246"/>
      <c r="EW100" s="246"/>
      <c r="EX100" s="246"/>
      <c r="EY100" s="246"/>
      <c r="EZ100" s="246"/>
      <c r="FA100" s="246"/>
      <c r="FB100" s="246"/>
      <c r="FC100" s="246"/>
      <c r="FD100" s="246"/>
      <c r="FE100" s="246"/>
      <c r="FF100" s="246"/>
      <c r="FG100" s="246"/>
      <c r="FH100" s="246"/>
      <c r="FI100" s="246"/>
      <c r="FJ100" s="246"/>
      <c r="FK100" s="246"/>
      <c r="FL100" s="246"/>
      <c r="FM100" s="246"/>
      <c r="FN100" s="246"/>
      <c r="FO100" s="246"/>
      <c r="FP100" s="246"/>
      <c r="FQ100" s="246"/>
      <c r="FR100" s="246"/>
      <c r="FS100" s="246"/>
      <c r="FT100" s="246"/>
      <c r="FU100" s="246"/>
      <c r="FV100" s="246"/>
      <c r="FW100" s="246"/>
      <c r="FX100" s="246"/>
      <c r="FY100" s="246"/>
      <c r="FZ100" s="246"/>
      <c r="GA100" s="246"/>
      <c r="GB100" s="246"/>
      <c r="GC100" s="246"/>
      <c r="GD100" s="246"/>
      <c r="GE100" s="246"/>
      <c r="GF100" s="246"/>
      <c r="GG100" s="246"/>
      <c r="GH100" s="246"/>
      <c r="GI100" s="246"/>
      <c r="GJ100" s="246"/>
      <c r="GK100" s="246"/>
      <c r="GL100" s="246"/>
      <c r="GM100" s="246"/>
      <c r="GN100" s="246"/>
      <c r="GO100" s="246"/>
      <c r="GP100" s="246"/>
      <c r="GQ100" s="246"/>
      <c r="GR100" s="246"/>
      <c r="GS100" s="246"/>
      <c r="GT100" s="246"/>
      <c r="GU100" s="246"/>
      <c r="GV100" s="246"/>
      <c r="GW100" s="246"/>
      <c r="GX100" s="246"/>
      <c r="GY100" s="246"/>
      <c r="GZ100" s="246"/>
      <c r="HA100" s="246"/>
      <c r="HB100" s="246"/>
      <c r="HC100" s="246"/>
      <c r="HD100" s="246"/>
      <c r="HE100" s="246"/>
      <c r="HF100" s="246"/>
      <c r="HG100" s="246"/>
      <c r="HH100" s="246"/>
      <c r="HI100" s="246"/>
      <c r="HJ100" s="246"/>
      <c r="HK100" s="246"/>
      <c r="HL100" s="246"/>
      <c r="HM100" s="246"/>
      <c r="HN100" s="246"/>
      <c r="HO100" s="246"/>
      <c r="HP100" s="246"/>
      <c r="HQ100" s="246"/>
      <c r="HR100" s="246"/>
      <c r="HS100" s="246"/>
      <c r="HT100" s="246"/>
      <c r="HU100" s="246"/>
      <c r="HV100" s="246"/>
      <c r="HW100" s="246"/>
      <c r="HX100" s="246"/>
      <c r="HY100" s="246"/>
      <c r="HZ100" s="246"/>
      <c r="IA100" s="246"/>
      <c r="IB100" s="246"/>
      <c r="IC100" s="246"/>
      <c r="ID100" s="246"/>
      <c r="IE100" s="246"/>
      <c r="IF100" s="246"/>
      <c r="IG100" s="246"/>
      <c r="IH100" s="246"/>
      <c r="II100" s="246"/>
      <c r="IJ100" s="246"/>
      <c r="IK100" s="246"/>
      <c r="IL100" s="246"/>
      <c r="IM100" s="246"/>
      <c r="IN100" s="246"/>
      <c r="IO100" s="246"/>
      <c r="IP100" s="246"/>
      <c r="IQ100" s="246"/>
      <c r="IR100" s="246"/>
      <c r="IS100" s="246"/>
      <c r="IT100" s="246"/>
      <c r="IU100" s="246"/>
    </row>
    <row r="101" spans="1:255" x14ac:dyDescent="0.3">
      <c r="A101" s="185" t="s">
        <v>124</v>
      </c>
      <c r="B101" s="186"/>
      <c r="C101" s="186"/>
      <c r="D101" s="186"/>
      <c r="E101" s="186"/>
      <c r="F101" s="186"/>
      <c r="G101" s="186"/>
      <c r="H101" s="187"/>
    </row>
    <row r="102" spans="1:255" ht="11.25" customHeight="1" x14ac:dyDescent="0.3">
      <c r="A102" s="281" t="s">
        <v>2</v>
      </c>
      <c r="B102" s="282" t="s">
        <v>6</v>
      </c>
      <c r="C102" s="283" t="s">
        <v>307</v>
      </c>
      <c r="D102" s="283" t="s">
        <v>308</v>
      </c>
      <c r="E102" s="283" t="s">
        <v>9</v>
      </c>
      <c r="F102" s="283" t="s">
        <v>10</v>
      </c>
      <c r="G102" s="284" t="s">
        <v>4</v>
      </c>
      <c r="H102" s="281" t="s">
        <v>5</v>
      </c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4"/>
      <c r="AZ102" s="144"/>
      <c r="BA102" s="144"/>
      <c r="BB102" s="144"/>
      <c r="BC102" s="144"/>
      <c r="BD102" s="144"/>
      <c r="BE102" s="144"/>
      <c r="BF102" s="144"/>
      <c r="BG102" s="144"/>
      <c r="BH102" s="144"/>
      <c r="BI102" s="144"/>
      <c r="BJ102" s="144"/>
      <c r="BK102" s="144"/>
      <c r="BL102" s="144"/>
      <c r="BM102" s="144"/>
      <c r="BN102" s="144"/>
      <c r="BO102" s="144"/>
      <c r="BP102" s="144"/>
      <c r="BQ102" s="144"/>
      <c r="BR102" s="144"/>
      <c r="BS102" s="144"/>
      <c r="BT102" s="144"/>
      <c r="BU102" s="144"/>
      <c r="BV102" s="144"/>
      <c r="BW102" s="144"/>
      <c r="BX102" s="144"/>
      <c r="BY102" s="144"/>
      <c r="BZ102" s="144"/>
      <c r="CA102" s="144"/>
      <c r="CB102" s="144"/>
      <c r="CC102" s="144"/>
      <c r="CD102" s="144"/>
      <c r="CE102" s="144"/>
      <c r="CF102" s="144"/>
      <c r="CG102" s="144"/>
      <c r="CH102" s="144"/>
      <c r="CI102" s="144"/>
      <c r="CJ102" s="144"/>
      <c r="CK102" s="144"/>
      <c r="CL102" s="144"/>
      <c r="CM102" s="144"/>
      <c r="CN102" s="144"/>
      <c r="CO102" s="144"/>
      <c r="CP102" s="144"/>
      <c r="CQ102" s="144"/>
      <c r="CR102" s="144"/>
      <c r="CS102" s="144"/>
      <c r="CT102" s="144"/>
      <c r="CU102" s="144"/>
      <c r="CV102" s="144"/>
      <c r="CW102" s="144"/>
      <c r="CX102" s="144"/>
      <c r="CY102" s="144"/>
      <c r="CZ102" s="144"/>
      <c r="DA102" s="144"/>
      <c r="DB102" s="144"/>
      <c r="DC102" s="144"/>
      <c r="DD102" s="144"/>
      <c r="DE102" s="144"/>
      <c r="DF102" s="144"/>
      <c r="DG102" s="144"/>
      <c r="DH102" s="144"/>
      <c r="DI102" s="144"/>
      <c r="DJ102" s="144"/>
      <c r="DK102" s="144"/>
      <c r="DL102" s="144"/>
      <c r="DM102" s="144"/>
      <c r="DN102" s="144"/>
      <c r="DO102" s="144"/>
      <c r="DP102" s="144"/>
      <c r="DQ102" s="144"/>
      <c r="DR102" s="144"/>
      <c r="DS102" s="144"/>
      <c r="DT102" s="144"/>
      <c r="DU102" s="144"/>
      <c r="DV102" s="144"/>
      <c r="DW102" s="144"/>
      <c r="DX102" s="144"/>
      <c r="DY102" s="144"/>
      <c r="DZ102" s="144"/>
      <c r="EA102" s="144"/>
      <c r="EB102" s="144"/>
      <c r="EC102" s="144"/>
      <c r="ED102" s="144"/>
      <c r="EE102" s="144"/>
      <c r="EF102" s="144"/>
      <c r="EG102" s="144"/>
      <c r="EH102" s="144"/>
      <c r="EI102" s="144"/>
      <c r="EJ102" s="144"/>
      <c r="EK102" s="144"/>
      <c r="EL102" s="144"/>
      <c r="EM102" s="144"/>
      <c r="EN102" s="144"/>
      <c r="EO102" s="144"/>
      <c r="EP102" s="144"/>
      <c r="EQ102" s="144"/>
      <c r="ER102" s="144"/>
      <c r="ES102" s="144"/>
      <c r="ET102" s="144"/>
      <c r="EU102" s="144"/>
      <c r="EV102" s="144"/>
      <c r="EW102" s="144"/>
      <c r="EX102" s="144"/>
      <c r="EY102" s="144"/>
      <c r="EZ102" s="144"/>
      <c r="FA102" s="144"/>
      <c r="FB102" s="144"/>
      <c r="FC102" s="144"/>
      <c r="FD102" s="144"/>
      <c r="FE102" s="144"/>
      <c r="FF102" s="144"/>
      <c r="FG102" s="144"/>
      <c r="FH102" s="144"/>
      <c r="FI102" s="144"/>
      <c r="FJ102" s="144"/>
      <c r="FK102" s="144"/>
      <c r="FL102" s="144"/>
      <c r="FM102" s="144"/>
      <c r="FN102" s="144"/>
      <c r="FO102" s="144"/>
      <c r="FP102" s="144"/>
      <c r="FQ102" s="144"/>
      <c r="FR102" s="144"/>
      <c r="FS102" s="144"/>
      <c r="FT102" s="144"/>
      <c r="FU102" s="144"/>
      <c r="FV102" s="144"/>
      <c r="FW102" s="144"/>
      <c r="FX102" s="144"/>
      <c r="FY102" s="144"/>
      <c r="FZ102" s="144"/>
      <c r="GA102" s="144"/>
      <c r="GB102" s="144"/>
      <c r="GC102" s="144"/>
      <c r="GD102" s="144"/>
      <c r="GE102" s="144"/>
      <c r="GF102" s="144"/>
      <c r="GG102" s="144"/>
      <c r="GH102" s="144"/>
      <c r="GI102" s="144"/>
      <c r="GJ102" s="144"/>
      <c r="GK102" s="144"/>
      <c r="GL102" s="144"/>
      <c r="GM102" s="144"/>
      <c r="GN102" s="144"/>
      <c r="GO102" s="144"/>
      <c r="GP102" s="144"/>
      <c r="GQ102" s="144"/>
      <c r="GR102" s="144"/>
      <c r="GS102" s="144"/>
      <c r="GT102" s="144"/>
      <c r="GU102" s="144"/>
      <c r="GV102" s="144"/>
      <c r="GW102" s="144"/>
      <c r="GX102" s="144"/>
      <c r="GY102" s="144"/>
      <c r="GZ102" s="144"/>
      <c r="HA102" s="144"/>
      <c r="HB102" s="144"/>
      <c r="HC102" s="144"/>
      <c r="HD102" s="144"/>
      <c r="HE102" s="144"/>
      <c r="HF102" s="144"/>
      <c r="HG102" s="144"/>
      <c r="HH102" s="144"/>
      <c r="HI102" s="144"/>
      <c r="HJ102" s="144"/>
      <c r="HK102" s="144"/>
      <c r="HL102" s="144"/>
      <c r="HM102" s="144"/>
      <c r="HN102" s="144"/>
      <c r="HO102" s="144"/>
      <c r="HP102" s="144"/>
      <c r="HQ102" s="144"/>
      <c r="HR102" s="144"/>
      <c r="HS102" s="144"/>
      <c r="HT102" s="144"/>
      <c r="HU102" s="144"/>
      <c r="HV102" s="144"/>
      <c r="HW102" s="144"/>
      <c r="HX102" s="144"/>
      <c r="HY102" s="144"/>
      <c r="HZ102" s="144"/>
      <c r="IA102" s="144"/>
      <c r="IB102" s="144"/>
      <c r="IC102" s="144"/>
      <c r="ID102" s="144"/>
      <c r="IE102" s="144"/>
      <c r="IF102" s="144"/>
      <c r="IG102" s="144"/>
      <c r="IH102" s="144"/>
      <c r="II102" s="144"/>
      <c r="IJ102" s="144"/>
      <c r="IK102" s="144"/>
      <c r="IL102" s="144"/>
      <c r="IM102" s="144"/>
      <c r="IN102" s="144"/>
      <c r="IO102" s="144"/>
      <c r="IP102" s="144"/>
      <c r="IQ102" s="144"/>
      <c r="IR102" s="144"/>
      <c r="IS102" s="144"/>
      <c r="IT102" s="144"/>
      <c r="IU102" s="144"/>
    </row>
    <row r="103" spans="1:255" x14ac:dyDescent="0.3">
      <c r="A103" s="193" t="s">
        <v>239</v>
      </c>
      <c r="B103" s="194"/>
      <c r="C103" s="195"/>
      <c r="D103" s="195"/>
      <c r="E103" s="195"/>
      <c r="F103" s="195"/>
      <c r="G103" s="194"/>
      <c r="H103" s="196"/>
    </row>
    <row r="104" spans="1:255" ht="24" x14ac:dyDescent="0.3">
      <c r="A104" s="221" t="s">
        <v>299</v>
      </c>
      <c r="B104" s="223">
        <v>100</v>
      </c>
      <c r="C104" s="237">
        <v>1.41</v>
      </c>
      <c r="D104" s="237">
        <v>6.01</v>
      </c>
      <c r="E104" s="237">
        <v>8.26</v>
      </c>
      <c r="F104" s="237">
        <v>92.8</v>
      </c>
      <c r="G104" s="224" t="s">
        <v>300</v>
      </c>
      <c r="H104" s="201" t="s">
        <v>301</v>
      </c>
    </row>
    <row r="105" spans="1:255" ht="15.75" customHeight="1" x14ac:dyDescent="0.25">
      <c r="A105" s="197" t="s">
        <v>304</v>
      </c>
      <c r="B105" s="198">
        <v>180</v>
      </c>
      <c r="C105" s="199">
        <v>5.04</v>
      </c>
      <c r="D105" s="199">
        <v>5.8</v>
      </c>
      <c r="E105" s="199">
        <v>39.200000000000003</v>
      </c>
      <c r="F105" s="199">
        <v>227.2</v>
      </c>
      <c r="G105" s="200" t="s">
        <v>305</v>
      </c>
      <c r="H105" s="225" t="s">
        <v>306</v>
      </c>
    </row>
    <row r="106" spans="1:255" ht="24" x14ac:dyDescent="0.3">
      <c r="A106" s="221" t="s">
        <v>310</v>
      </c>
      <c r="B106" s="297">
        <v>50</v>
      </c>
      <c r="C106" s="296">
        <v>4.3600000000000003</v>
      </c>
      <c r="D106" s="296">
        <v>4.84</v>
      </c>
      <c r="E106" s="296">
        <v>29.04</v>
      </c>
      <c r="F106" s="296">
        <v>180.87</v>
      </c>
      <c r="G106" s="258" t="s">
        <v>195</v>
      </c>
      <c r="H106" s="253" t="s">
        <v>196</v>
      </c>
    </row>
    <row r="107" spans="1:255" x14ac:dyDescent="0.3">
      <c r="A107" s="287" t="s">
        <v>57</v>
      </c>
      <c r="B107" s="258">
        <v>222</v>
      </c>
      <c r="C107" s="288">
        <v>0.13</v>
      </c>
      <c r="D107" s="288">
        <v>0.02</v>
      </c>
      <c r="E107" s="288">
        <v>15.2</v>
      </c>
      <c r="F107" s="288">
        <v>62</v>
      </c>
      <c r="G107" s="258" t="s">
        <v>58</v>
      </c>
      <c r="H107" s="197" t="s">
        <v>59</v>
      </c>
    </row>
    <row r="108" spans="1:255" x14ac:dyDescent="0.3">
      <c r="A108" s="215" t="s">
        <v>45</v>
      </c>
      <c r="B108" s="289">
        <v>20</v>
      </c>
      <c r="C108" s="271">
        <v>1.3</v>
      </c>
      <c r="D108" s="271">
        <v>0.2</v>
      </c>
      <c r="E108" s="271">
        <v>8.6</v>
      </c>
      <c r="F108" s="271">
        <v>43</v>
      </c>
      <c r="G108" s="265" t="s">
        <v>46</v>
      </c>
      <c r="H108" s="208" t="s">
        <v>47</v>
      </c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  <c r="X108" s="285"/>
      <c r="Y108" s="285"/>
      <c r="Z108" s="285"/>
      <c r="AA108" s="285"/>
      <c r="AB108" s="285"/>
      <c r="AC108" s="285"/>
      <c r="AD108" s="285"/>
      <c r="AE108" s="285"/>
      <c r="AF108" s="285"/>
      <c r="AG108" s="285"/>
      <c r="AH108" s="285"/>
      <c r="AI108" s="285"/>
      <c r="AJ108" s="285"/>
      <c r="AK108" s="285"/>
      <c r="AL108" s="285"/>
      <c r="AM108" s="285"/>
      <c r="AN108" s="285"/>
      <c r="AO108" s="285"/>
      <c r="AP108" s="285"/>
      <c r="AQ108" s="285"/>
      <c r="AR108" s="285"/>
      <c r="AS108" s="285"/>
      <c r="AT108" s="285"/>
      <c r="AU108" s="285"/>
      <c r="AV108" s="285"/>
      <c r="AW108" s="285"/>
      <c r="AX108" s="285"/>
      <c r="AY108" s="285"/>
      <c r="AZ108" s="285"/>
      <c r="BA108" s="285"/>
      <c r="BB108" s="285"/>
      <c r="BC108" s="285"/>
      <c r="BD108" s="285"/>
      <c r="BE108" s="285"/>
      <c r="BF108" s="285"/>
      <c r="BG108" s="285"/>
      <c r="BH108" s="285"/>
      <c r="BI108" s="285"/>
      <c r="BJ108" s="285"/>
      <c r="BK108" s="285"/>
      <c r="BL108" s="285"/>
      <c r="BM108" s="285"/>
      <c r="BN108" s="285"/>
      <c r="BO108" s="285"/>
      <c r="BP108" s="285"/>
      <c r="BQ108" s="285"/>
      <c r="BR108" s="285"/>
      <c r="BS108" s="285"/>
      <c r="BT108" s="285"/>
      <c r="BU108" s="285"/>
      <c r="BV108" s="285"/>
      <c r="BW108" s="285"/>
      <c r="BX108" s="285"/>
      <c r="BY108" s="285"/>
      <c r="BZ108" s="285"/>
      <c r="CA108" s="285"/>
      <c r="CB108" s="285"/>
      <c r="CC108" s="285"/>
      <c r="CD108" s="285"/>
      <c r="CE108" s="285"/>
      <c r="CF108" s="285"/>
      <c r="CG108" s="285"/>
      <c r="CH108" s="285"/>
      <c r="CI108" s="285"/>
      <c r="CJ108" s="285"/>
      <c r="CK108" s="285"/>
      <c r="CL108" s="285"/>
      <c r="CM108" s="285"/>
      <c r="CN108" s="285"/>
      <c r="CO108" s="285"/>
      <c r="CP108" s="285"/>
      <c r="CQ108" s="285"/>
      <c r="CR108" s="285"/>
      <c r="CS108" s="285"/>
      <c r="CT108" s="285"/>
      <c r="CU108" s="285"/>
      <c r="CV108" s="285"/>
      <c r="CW108" s="285"/>
      <c r="CX108" s="285"/>
      <c r="CY108" s="285"/>
      <c r="CZ108" s="285"/>
      <c r="DA108" s="285"/>
      <c r="DB108" s="285"/>
      <c r="DC108" s="285"/>
      <c r="DD108" s="285"/>
      <c r="DE108" s="285"/>
      <c r="DF108" s="285"/>
      <c r="DG108" s="285"/>
      <c r="DH108" s="285"/>
      <c r="DI108" s="285"/>
      <c r="DJ108" s="285"/>
      <c r="DK108" s="285"/>
      <c r="DL108" s="285"/>
      <c r="DM108" s="285"/>
      <c r="DN108" s="285"/>
      <c r="DO108" s="285"/>
      <c r="DP108" s="285"/>
      <c r="DQ108" s="285"/>
      <c r="DR108" s="285"/>
      <c r="DS108" s="285"/>
      <c r="DT108" s="285"/>
      <c r="DU108" s="285"/>
      <c r="DV108" s="285"/>
      <c r="DW108" s="285"/>
      <c r="DX108" s="285"/>
      <c r="DY108" s="285"/>
      <c r="DZ108" s="285"/>
      <c r="EA108" s="285"/>
      <c r="EB108" s="285"/>
      <c r="EC108" s="285"/>
      <c r="ED108" s="285"/>
      <c r="EE108" s="285"/>
      <c r="EF108" s="285"/>
      <c r="EG108" s="285"/>
      <c r="EH108" s="285"/>
      <c r="EI108" s="285"/>
      <c r="EJ108" s="285"/>
      <c r="EK108" s="285"/>
      <c r="EL108" s="285"/>
      <c r="EM108" s="285"/>
      <c r="EN108" s="285"/>
      <c r="EO108" s="285"/>
      <c r="EP108" s="285"/>
      <c r="EQ108" s="285"/>
      <c r="ER108" s="285"/>
      <c r="ES108" s="285"/>
      <c r="ET108" s="285"/>
      <c r="EU108" s="285"/>
      <c r="EV108" s="285"/>
      <c r="EW108" s="285"/>
      <c r="EX108" s="285"/>
      <c r="EY108" s="285"/>
      <c r="EZ108" s="285"/>
      <c r="FA108" s="285"/>
      <c r="FB108" s="285"/>
      <c r="FC108" s="285"/>
      <c r="FD108" s="285"/>
      <c r="FE108" s="285"/>
      <c r="FF108" s="285"/>
      <c r="FG108" s="285"/>
      <c r="FH108" s="285"/>
      <c r="FI108" s="285"/>
      <c r="FJ108" s="285"/>
      <c r="FK108" s="285"/>
      <c r="FL108" s="285"/>
      <c r="FM108" s="285"/>
      <c r="FN108" s="285"/>
      <c r="FO108" s="285"/>
      <c r="FP108" s="285"/>
      <c r="FQ108" s="285"/>
      <c r="FR108" s="285"/>
      <c r="FS108" s="285"/>
      <c r="FT108" s="285"/>
      <c r="FU108" s="285"/>
      <c r="FV108" s="285"/>
      <c r="FW108" s="285"/>
      <c r="FX108" s="285"/>
      <c r="FY108" s="285"/>
      <c r="FZ108" s="285"/>
      <c r="GA108" s="285"/>
      <c r="GB108" s="285"/>
      <c r="GC108" s="285"/>
      <c r="GD108" s="285"/>
      <c r="GE108" s="285"/>
      <c r="GF108" s="285"/>
      <c r="GG108" s="285"/>
      <c r="GH108" s="285"/>
      <c r="GI108" s="285"/>
      <c r="GJ108" s="285"/>
      <c r="GK108" s="285"/>
      <c r="GL108" s="285"/>
      <c r="GM108" s="285"/>
      <c r="GN108" s="285"/>
      <c r="GO108" s="285"/>
      <c r="GP108" s="285"/>
      <c r="GQ108" s="285"/>
      <c r="GR108" s="285"/>
      <c r="GS108" s="285"/>
      <c r="GT108" s="285"/>
      <c r="GU108" s="285"/>
      <c r="GV108" s="285"/>
      <c r="GW108" s="285"/>
      <c r="GX108" s="285"/>
      <c r="GY108" s="285"/>
      <c r="GZ108" s="285"/>
      <c r="HA108" s="285"/>
      <c r="HB108" s="285"/>
      <c r="HC108" s="285"/>
      <c r="HD108" s="285"/>
      <c r="HE108" s="285"/>
      <c r="HF108" s="285"/>
      <c r="HG108" s="285"/>
      <c r="HH108" s="285"/>
      <c r="HI108" s="285"/>
      <c r="HJ108" s="285"/>
      <c r="HK108" s="285"/>
      <c r="HL108" s="285"/>
      <c r="HM108" s="285"/>
      <c r="HN108" s="285"/>
      <c r="HO108" s="285"/>
      <c r="HP108" s="285"/>
      <c r="HQ108" s="285"/>
      <c r="HR108" s="285"/>
      <c r="HS108" s="285"/>
      <c r="HT108" s="285"/>
      <c r="HU108" s="285"/>
      <c r="HV108" s="285"/>
      <c r="HW108" s="285"/>
      <c r="HX108" s="285"/>
      <c r="HY108" s="285"/>
      <c r="HZ108" s="285"/>
      <c r="IA108" s="285"/>
      <c r="IB108" s="285"/>
      <c r="IC108" s="285"/>
      <c r="ID108" s="285"/>
      <c r="IE108" s="285"/>
      <c r="IF108" s="285"/>
      <c r="IG108" s="285"/>
      <c r="IH108" s="285"/>
      <c r="II108" s="285"/>
      <c r="IJ108" s="285"/>
      <c r="IK108" s="285"/>
      <c r="IL108" s="285"/>
      <c r="IM108" s="285"/>
      <c r="IN108" s="285"/>
      <c r="IO108" s="285"/>
      <c r="IP108" s="285"/>
      <c r="IQ108" s="285"/>
      <c r="IR108" s="285"/>
      <c r="IS108" s="285"/>
      <c r="IT108" s="285"/>
      <c r="IU108" s="285"/>
    </row>
    <row r="109" spans="1:255" x14ac:dyDescent="0.3">
      <c r="A109" s="218" t="s">
        <v>25</v>
      </c>
      <c r="B109" s="188">
        <f>SUM(B104:B108)</f>
        <v>572</v>
      </c>
      <c r="C109" s="290">
        <f>SUM(C104:C108)</f>
        <v>12.240000000000002</v>
      </c>
      <c r="D109" s="290">
        <f>SUM(D104:D108)</f>
        <v>16.869999999999997</v>
      </c>
      <c r="E109" s="290">
        <f>SUM(E104:E108)</f>
        <v>100.3</v>
      </c>
      <c r="F109" s="290">
        <f>SUM(F104:F108)</f>
        <v>605.87</v>
      </c>
      <c r="G109" s="290"/>
      <c r="H109" s="290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  <c r="W109" s="246"/>
      <c r="X109" s="246"/>
      <c r="Y109" s="246"/>
      <c r="Z109" s="246"/>
      <c r="AA109" s="246"/>
      <c r="AB109" s="246"/>
      <c r="AC109" s="246"/>
      <c r="AD109" s="246"/>
      <c r="AE109" s="246"/>
      <c r="AF109" s="246"/>
      <c r="AG109" s="246"/>
      <c r="AH109" s="246"/>
      <c r="AI109" s="246"/>
      <c r="AJ109" s="246"/>
      <c r="AK109" s="246"/>
      <c r="AL109" s="246"/>
      <c r="AM109" s="246"/>
      <c r="AN109" s="246"/>
      <c r="AO109" s="246"/>
      <c r="AP109" s="246"/>
      <c r="AQ109" s="246"/>
      <c r="AR109" s="246"/>
      <c r="AS109" s="246"/>
      <c r="AT109" s="246"/>
      <c r="AU109" s="246"/>
      <c r="AV109" s="246"/>
      <c r="AW109" s="246"/>
      <c r="AX109" s="246"/>
      <c r="AY109" s="246"/>
      <c r="AZ109" s="246"/>
      <c r="BA109" s="246"/>
      <c r="BB109" s="246"/>
      <c r="BC109" s="246"/>
      <c r="BD109" s="246"/>
      <c r="BE109" s="246"/>
      <c r="BF109" s="246"/>
      <c r="BG109" s="246"/>
      <c r="BH109" s="246"/>
      <c r="BI109" s="246"/>
      <c r="BJ109" s="246"/>
      <c r="BK109" s="246"/>
      <c r="BL109" s="246"/>
      <c r="BM109" s="246"/>
      <c r="BN109" s="246"/>
      <c r="BO109" s="246"/>
      <c r="BP109" s="246"/>
      <c r="BQ109" s="246"/>
      <c r="BR109" s="246"/>
      <c r="BS109" s="246"/>
      <c r="BT109" s="246"/>
      <c r="BU109" s="246"/>
      <c r="BV109" s="246"/>
      <c r="BW109" s="246"/>
      <c r="BX109" s="246"/>
      <c r="BY109" s="246"/>
      <c r="BZ109" s="246"/>
      <c r="CA109" s="246"/>
      <c r="CB109" s="246"/>
      <c r="CC109" s="246"/>
      <c r="CD109" s="246"/>
      <c r="CE109" s="246"/>
      <c r="CF109" s="246"/>
      <c r="CG109" s="246"/>
      <c r="CH109" s="246"/>
      <c r="CI109" s="246"/>
      <c r="CJ109" s="246"/>
      <c r="CK109" s="246"/>
      <c r="CL109" s="246"/>
      <c r="CM109" s="246"/>
      <c r="CN109" s="246"/>
      <c r="CO109" s="246"/>
      <c r="CP109" s="246"/>
      <c r="CQ109" s="246"/>
      <c r="CR109" s="246"/>
      <c r="CS109" s="246"/>
      <c r="CT109" s="246"/>
      <c r="CU109" s="246"/>
      <c r="CV109" s="246"/>
      <c r="CW109" s="246"/>
      <c r="CX109" s="246"/>
      <c r="CY109" s="246"/>
      <c r="CZ109" s="246"/>
      <c r="DA109" s="246"/>
      <c r="DB109" s="246"/>
      <c r="DC109" s="246"/>
      <c r="DD109" s="246"/>
      <c r="DE109" s="246"/>
      <c r="DF109" s="246"/>
      <c r="DG109" s="246"/>
      <c r="DH109" s="246"/>
      <c r="DI109" s="246"/>
      <c r="DJ109" s="246"/>
      <c r="DK109" s="246"/>
      <c r="DL109" s="246"/>
      <c r="DM109" s="246"/>
      <c r="DN109" s="246"/>
      <c r="DO109" s="246"/>
      <c r="DP109" s="246"/>
      <c r="DQ109" s="246"/>
      <c r="DR109" s="246"/>
      <c r="DS109" s="246"/>
      <c r="DT109" s="246"/>
      <c r="DU109" s="246"/>
      <c r="DV109" s="246"/>
      <c r="DW109" s="246"/>
      <c r="DX109" s="246"/>
      <c r="DY109" s="246"/>
      <c r="DZ109" s="246"/>
      <c r="EA109" s="246"/>
      <c r="EB109" s="246"/>
      <c r="EC109" s="246"/>
      <c r="ED109" s="246"/>
      <c r="EE109" s="246"/>
      <c r="EF109" s="246"/>
      <c r="EG109" s="246"/>
      <c r="EH109" s="246"/>
      <c r="EI109" s="246"/>
      <c r="EJ109" s="246"/>
      <c r="EK109" s="246"/>
      <c r="EL109" s="246"/>
      <c r="EM109" s="246"/>
      <c r="EN109" s="246"/>
      <c r="EO109" s="246"/>
      <c r="EP109" s="246"/>
      <c r="EQ109" s="246"/>
      <c r="ER109" s="246"/>
      <c r="ES109" s="246"/>
      <c r="ET109" s="246"/>
      <c r="EU109" s="246"/>
      <c r="EV109" s="246"/>
      <c r="EW109" s="246"/>
      <c r="EX109" s="246"/>
      <c r="EY109" s="246"/>
      <c r="EZ109" s="246"/>
      <c r="FA109" s="246"/>
      <c r="FB109" s="246"/>
      <c r="FC109" s="246"/>
      <c r="FD109" s="246"/>
      <c r="FE109" s="246"/>
      <c r="FF109" s="246"/>
      <c r="FG109" s="246"/>
      <c r="FH109" s="246"/>
      <c r="FI109" s="246"/>
      <c r="FJ109" s="246"/>
      <c r="FK109" s="246"/>
      <c r="FL109" s="246"/>
      <c r="FM109" s="246"/>
      <c r="FN109" s="246"/>
      <c r="FO109" s="246"/>
      <c r="FP109" s="246"/>
      <c r="FQ109" s="246"/>
      <c r="FR109" s="246"/>
      <c r="FS109" s="246"/>
      <c r="FT109" s="246"/>
      <c r="FU109" s="246"/>
      <c r="FV109" s="246"/>
      <c r="FW109" s="246"/>
      <c r="FX109" s="246"/>
      <c r="FY109" s="246"/>
      <c r="FZ109" s="246"/>
      <c r="GA109" s="246"/>
      <c r="GB109" s="246"/>
      <c r="GC109" s="246"/>
      <c r="GD109" s="246"/>
      <c r="GE109" s="246"/>
      <c r="GF109" s="246"/>
      <c r="GG109" s="246"/>
      <c r="GH109" s="246"/>
      <c r="GI109" s="246"/>
      <c r="GJ109" s="246"/>
      <c r="GK109" s="246"/>
      <c r="GL109" s="246"/>
      <c r="GM109" s="246"/>
      <c r="GN109" s="246"/>
      <c r="GO109" s="246"/>
      <c r="GP109" s="246"/>
      <c r="GQ109" s="246"/>
      <c r="GR109" s="246"/>
      <c r="GS109" s="246"/>
      <c r="GT109" s="246"/>
      <c r="GU109" s="246"/>
      <c r="GV109" s="246"/>
      <c r="GW109" s="246"/>
      <c r="GX109" s="246"/>
      <c r="GY109" s="246"/>
      <c r="GZ109" s="246"/>
      <c r="HA109" s="246"/>
      <c r="HB109" s="246"/>
      <c r="HC109" s="246"/>
      <c r="HD109" s="246"/>
      <c r="HE109" s="246"/>
      <c r="HF109" s="246"/>
      <c r="HG109" s="246"/>
      <c r="HH109" s="246"/>
      <c r="HI109" s="246"/>
      <c r="HJ109" s="246"/>
      <c r="HK109" s="246"/>
      <c r="HL109" s="246"/>
      <c r="HM109" s="246"/>
      <c r="HN109" s="246"/>
      <c r="HO109" s="246"/>
      <c r="HP109" s="246"/>
      <c r="HQ109" s="246"/>
      <c r="HR109" s="246"/>
      <c r="HS109" s="246"/>
      <c r="HT109" s="246"/>
      <c r="HU109" s="246"/>
      <c r="HV109" s="246"/>
      <c r="HW109" s="246"/>
      <c r="HX109" s="246"/>
      <c r="HY109" s="246"/>
      <c r="HZ109" s="246"/>
      <c r="IA109" s="246"/>
      <c r="IB109" s="246"/>
      <c r="IC109" s="246"/>
      <c r="ID109" s="246"/>
      <c r="IE109" s="246"/>
      <c r="IF109" s="246"/>
      <c r="IG109" s="246"/>
      <c r="IH109" s="246"/>
      <c r="II109" s="246"/>
      <c r="IJ109" s="246"/>
      <c r="IK109" s="246"/>
      <c r="IL109" s="246"/>
      <c r="IM109" s="246"/>
      <c r="IN109" s="246"/>
      <c r="IO109" s="246"/>
      <c r="IP109" s="246"/>
      <c r="IQ109" s="246"/>
      <c r="IR109" s="246"/>
      <c r="IS109" s="246"/>
      <c r="IT109" s="246"/>
      <c r="IU109" s="246"/>
    </row>
    <row r="111" spans="1:255" x14ac:dyDescent="0.3">
      <c r="B111" s="274"/>
      <c r="C111" s="255"/>
      <c r="D111" s="255"/>
      <c r="E111" s="255"/>
      <c r="F111" s="255"/>
      <c r="G111" s="274"/>
    </row>
  </sheetData>
  <mergeCells count="26">
    <mergeCell ref="A101:H101"/>
    <mergeCell ref="A103:H103"/>
    <mergeCell ref="A74:H74"/>
    <mergeCell ref="A76:H76"/>
    <mergeCell ref="A83:H83"/>
    <mergeCell ref="A85:H85"/>
    <mergeCell ref="A92:H92"/>
    <mergeCell ref="A94:H94"/>
    <mergeCell ref="A48:H48"/>
    <mergeCell ref="A55:H55"/>
    <mergeCell ref="A56:H56"/>
    <mergeCell ref="A58:H58"/>
    <mergeCell ref="A65:H65"/>
    <mergeCell ref="A67:H67"/>
    <mergeCell ref="A21:H21"/>
    <mergeCell ref="A28:H28"/>
    <mergeCell ref="A30:H30"/>
    <mergeCell ref="A37:H37"/>
    <mergeCell ref="A39:H39"/>
    <mergeCell ref="A46:H46"/>
    <mergeCell ref="A1:H1"/>
    <mergeCell ref="A2:H2"/>
    <mergeCell ref="A4:H4"/>
    <mergeCell ref="A11:H11"/>
    <mergeCell ref="A13:H13"/>
    <mergeCell ref="A19:H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4"/>
  <sheetViews>
    <sheetView zoomScale="130" zoomScaleNormal="130" workbookViewId="0">
      <selection sqref="A1:H219"/>
    </sheetView>
  </sheetViews>
  <sheetFormatPr defaultRowHeight="12" x14ac:dyDescent="0.3"/>
  <cols>
    <col min="1" max="1" width="27.6640625" style="273" customWidth="1"/>
    <col min="2" max="2" width="8.88671875" style="254"/>
    <col min="3" max="4" width="7.6640625" style="184" customWidth="1"/>
    <col min="5" max="5" width="11.6640625" style="184" customWidth="1"/>
    <col min="6" max="6" width="7.44140625" style="184" customWidth="1"/>
    <col min="7" max="7" width="7.33203125" style="254" customWidth="1"/>
    <col min="8" max="8" width="17.109375" style="254" customWidth="1"/>
    <col min="9" max="256" width="8.88671875" style="184"/>
    <col min="257" max="257" width="27.6640625" style="184" customWidth="1"/>
    <col min="258" max="258" width="8.88671875" style="184"/>
    <col min="259" max="260" width="7.6640625" style="184" customWidth="1"/>
    <col min="261" max="261" width="11.6640625" style="184" customWidth="1"/>
    <col min="262" max="262" width="7.44140625" style="184" customWidth="1"/>
    <col min="263" max="263" width="7.33203125" style="184" customWidth="1"/>
    <col min="264" max="264" width="17.109375" style="184" customWidth="1"/>
    <col min="265" max="512" width="8.88671875" style="184"/>
    <col min="513" max="513" width="27.6640625" style="184" customWidth="1"/>
    <col min="514" max="514" width="8.88671875" style="184"/>
    <col min="515" max="516" width="7.6640625" style="184" customWidth="1"/>
    <col min="517" max="517" width="11.6640625" style="184" customWidth="1"/>
    <col min="518" max="518" width="7.44140625" style="184" customWidth="1"/>
    <col min="519" max="519" width="7.33203125" style="184" customWidth="1"/>
    <col min="520" max="520" width="17.109375" style="184" customWidth="1"/>
    <col min="521" max="768" width="8.88671875" style="184"/>
    <col min="769" max="769" width="27.6640625" style="184" customWidth="1"/>
    <col min="770" max="770" width="8.88671875" style="184"/>
    <col min="771" max="772" width="7.6640625" style="184" customWidth="1"/>
    <col min="773" max="773" width="11.6640625" style="184" customWidth="1"/>
    <col min="774" max="774" width="7.44140625" style="184" customWidth="1"/>
    <col min="775" max="775" width="7.33203125" style="184" customWidth="1"/>
    <col min="776" max="776" width="17.109375" style="184" customWidth="1"/>
    <col min="777" max="1024" width="8.88671875" style="184"/>
    <col min="1025" max="1025" width="27.6640625" style="184" customWidth="1"/>
    <col min="1026" max="1026" width="8.88671875" style="184"/>
    <col min="1027" max="1028" width="7.6640625" style="184" customWidth="1"/>
    <col min="1029" max="1029" width="11.6640625" style="184" customWidth="1"/>
    <col min="1030" max="1030" width="7.44140625" style="184" customWidth="1"/>
    <col min="1031" max="1031" width="7.33203125" style="184" customWidth="1"/>
    <col min="1032" max="1032" width="17.109375" style="184" customWidth="1"/>
    <col min="1033" max="1280" width="8.88671875" style="184"/>
    <col min="1281" max="1281" width="27.6640625" style="184" customWidth="1"/>
    <col min="1282" max="1282" width="8.88671875" style="184"/>
    <col min="1283" max="1284" width="7.6640625" style="184" customWidth="1"/>
    <col min="1285" max="1285" width="11.6640625" style="184" customWidth="1"/>
    <col min="1286" max="1286" width="7.44140625" style="184" customWidth="1"/>
    <col min="1287" max="1287" width="7.33203125" style="184" customWidth="1"/>
    <col min="1288" max="1288" width="17.109375" style="184" customWidth="1"/>
    <col min="1289" max="1536" width="8.88671875" style="184"/>
    <col min="1537" max="1537" width="27.6640625" style="184" customWidth="1"/>
    <col min="1538" max="1538" width="8.88671875" style="184"/>
    <col min="1539" max="1540" width="7.6640625" style="184" customWidth="1"/>
    <col min="1541" max="1541" width="11.6640625" style="184" customWidth="1"/>
    <col min="1542" max="1542" width="7.44140625" style="184" customWidth="1"/>
    <col min="1543" max="1543" width="7.33203125" style="184" customWidth="1"/>
    <col min="1544" max="1544" width="17.109375" style="184" customWidth="1"/>
    <col min="1545" max="1792" width="8.88671875" style="184"/>
    <col min="1793" max="1793" width="27.6640625" style="184" customWidth="1"/>
    <col min="1794" max="1794" width="8.88671875" style="184"/>
    <col min="1795" max="1796" width="7.6640625" style="184" customWidth="1"/>
    <col min="1797" max="1797" width="11.6640625" style="184" customWidth="1"/>
    <col min="1798" max="1798" width="7.44140625" style="184" customWidth="1"/>
    <col min="1799" max="1799" width="7.33203125" style="184" customWidth="1"/>
    <col min="1800" max="1800" width="17.109375" style="184" customWidth="1"/>
    <col min="1801" max="2048" width="8.88671875" style="184"/>
    <col min="2049" max="2049" width="27.6640625" style="184" customWidth="1"/>
    <col min="2050" max="2050" width="8.88671875" style="184"/>
    <col min="2051" max="2052" width="7.6640625" style="184" customWidth="1"/>
    <col min="2053" max="2053" width="11.6640625" style="184" customWidth="1"/>
    <col min="2054" max="2054" width="7.44140625" style="184" customWidth="1"/>
    <col min="2055" max="2055" width="7.33203125" style="184" customWidth="1"/>
    <col min="2056" max="2056" width="17.109375" style="184" customWidth="1"/>
    <col min="2057" max="2304" width="8.88671875" style="184"/>
    <col min="2305" max="2305" width="27.6640625" style="184" customWidth="1"/>
    <col min="2306" max="2306" width="8.88671875" style="184"/>
    <col min="2307" max="2308" width="7.6640625" style="184" customWidth="1"/>
    <col min="2309" max="2309" width="11.6640625" style="184" customWidth="1"/>
    <col min="2310" max="2310" width="7.44140625" style="184" customWidth="1"/>
    <col min="2311" max="2311" width="7.33203125" style="184" customWidth="1"/>
    <col min="2312" max="2312" width="17.109375" style="184" customWidth="1"/>
    <col min="2313" max="2560" width="8.88671875" style="184"/>
    <col min="2561" max="2561" width="27.6640625" style="184" customWidth="1"/>
    <col min="2562" max="2562" width="8.88671875" style="184"/>
    <col min="2563" max="2564" width="7.6640625" style="184" customWidth="1"/>
    <col min="2565" max="2565" width="11.6640625" style="184" customWidth="1"/>
    <col min="2566" max="2566" width="7.44140625" style="184" customWidth="1"/>
    <col min="2567" max="2567" width="7.33203125" style="184" customWidth="1"/>
    <col min="2568" max="2568" width="17.109375" style="184" customWidth="1"/>
    <col min="2569" max="2816" width="8.88671875" style="184"/>
    <col min="2817" max="2817" width="27.6640625" style="184" customWidth="1"/>
    <col min="2818" max="2818" width="8.88671875" style="184"/>
    <col min="2819" max="2820" width="7.6640625" style="184" customWidth="1"/>
    <col min="2821" max="2821" width="11.6640625" style="184" customWidth="1"/>
    <col min="2822" max="2822" width="7.44140625" style="184" customWidth="1"/>
    <col min="2823" max="2823" width="7.33203125" style="184" customWidth="1"/>
    <col min="2824" max="2824" width="17.109375" style="184" customWidth="1"/>
    <col min="2825" max="3072" width="8.88671875" style="184"/>
    <col min="3073" max="3073" width="27.6640625" style="184" customWidth="1"/>
    <col min="3074" max="3074" width="8.88671875" style="184"/>
    <col min="3075" max="3076" width="7.6640625" style="184" customWidth="1"/>
    <col min="3077" max="3077" width="11.6640625" style="184" customWidth="1"/>
    <col min="3078" max="3078" width="7.44140625" style="184" customWidth="1"/>
    <col min="3079" max="3079" width="7.33203125" style="184" customWidth="1"/>
    <col min="3080" max="3080" width="17.109375" style="184" customWidth="1"/>
    <col min="3081" max="3328" width="8.88671875" style="184"/>
    <col min="3329" max="3329" width="27.6640625" style="184" customWidth="1"/>
    <col min="3330" max="3330" width="8.88671875" style="184"/>
    <col min="3331" max="3332" width="7.6640625" style="184" customWidth="1"/>
    <col min="3333" max="3333" width="11.6640625" style="184" customWidth="1"/>
    <col min="3334" max="3334" width="7.44140625" style="184" customWidth="1"/>
    <col min="3335" max="3335" width="7.33203125" style="184" customWidth="1"/>
    <col min="3336" max="3336" width="17.109375" style="184" customWidth="1"/>
    <col min="3337" max="3584" width="8.88671875" style="184"/>
    <col min="3585" max="3585" width="27.6640625" style="184" customWidth="1"/>
    <col min="3586" max="3586" width="8.88671875" style="184"/>
    <col min="3587" max="3588" width="7.6640625" style="184" customWidth="1"/>
    <col min="3589" max="3589" width="11.6640625" style="184" customWidth="1"/>
    <col min="3590" max="3590" width="7.44140625" style="184" customWidth="1"/>
    <col min="3591" max="3591" width="7.33203125" style="184" customWidth="1"/>
    <col min="3592" max="3592" width="17.109375" style="184" customWidth="1"/>
    <col min="3593" max="3840" width="8.88671875" style="184"/>
    <col min="3841" max="3841" width="27.6640625" style="184" customWidth="1"/>
    <col min="3842" max="3842" width="8.88671875" style="184"/>
    <col min="3843" max="3844" width="7.6640625" style="184" customWidth="1"/>
    <col min="3845" max="3845" width="11.6640625" style="184" customWidth="1"/>
    <col min="3846" max="3846" width="7.44140625" style="184" customWidth="1"/>
    <col min="3847" max="3847" width="7.33203125" style="184" customWidth="1"/>
    <col min="3848" max="3848" width="17.109375" style="184" customWidth="1"/>
    <col min="3849" max="4096" width="8.88671875" style="184"/>
    <col min="4097" max="4097" width="27.6640625" style="184" customWidth="1"/>
    <col min="4098" max="4098" width="8.88671875" style="184"/>
    <col min="4099" max="4100" width="7.6640625" style="184" customWidth="1"/>
    <col min="4101" max="4101" width="11.6640625" style="184" customWidth="1"/>
    <col min="4102" max="4102" width="7.44140625" style="184" customWidth="1"/>
    <col min="4103" max="4103" width="7.33203125" style="184" customWidth="1"/>
    <col min="4104" max="4104" width="17.109375" style="184" customWidth="1"/>
    <col min="4105" max="4352" width="8.88671875" style="184"/>
    <col min="4353" max="4353" width="27.6640625" style="184" customWidth="1"/>
    <col min="4354" max="4354" width="8.88671875" style="184"/>
    <col min="4355" max="4356" width="7.6640625" style="184" customWidth="1"/>
    <col min="4357" max="4357" width="11.6640625" style="184" customWidth="1"/>
    <col min="4358" max="4358" width="7.44140625" style="184" customWidth="1"/>
    <col min="4359" max="4359" width="7.33203125" style="184" customWidth="1"/>
    <col min="4360" max="4360" width="17.109375" style="184" customWidth="1"/>
    <col min="4361" max="4608" width="8.88671875" style="184"/>
    <col min="4609" max="4609" width="27.6640625" style="184" customWidth="1"/>
    <col min="4610" max="4610" width="8.88671875" style="184"/>
    <col min="4611" max="4612" width="7.6640625" style="184" customWidth="1"/>
    <col min="4613" max="4613" width="11.6640625" style="184" customWidth="1"/>
    <col min="4614" max="4614" width="7.44140625" style="184" customWidth="1"/>
    <col min="4615" max="4615" width="7.33203125" style="184" customWidth="1"/>
    <col min="4616" max="4616" width="17.109375" style="184" customWidth="1"/>
    <col min="4617" max="4864" width="8.88671875" style="184"/>
    <col min="4865" max="4865" width="27.6640625" style="184" customWidth="1"/>
    <col min="4866" max="4866" width="8.88671875" style="184"/>
    <col min="4867" max="4868" width="7.6640625" style="184" customWidth="1"/>
    <col min="4869" max="4869" width="11.6640625" style="184" customWidth="1"/>
    <col min="4870" max="4870" width="7.44140625" style="184" customWidth="1"/>
    <col min="4871" max="4871" width="7.33203125" style="184" customWidth="1"/>
    <col min="4872" max="4872" width="17.109375" style="184" customWidth="1"/>
    <col min="4873" max="5120" width="8.88671875" style="184"/>
    <col min="5121" max="5121" width="27.6640625" style="184" customWidth="1"/>
    <col min="5122" max="5122" width="8.88671875" style="184"/>
    <col min="5123" max="5124" width="7.6640625" style="184" customWidth="1"/>
    <col min="5125" max="5125" width="11.6640625" style="184" customWidth="1"/>
    <col min="5126" max="5126" width="7.44140625" style="184" customWidth="1"/>
    <col min="5127" max="5127" width="7.33203125" style="184" customWidth="1"/>
    <col min="5128" max="5128" width="17.109375" style="184" customWidth="1"/>
    <col min="5129" max="5376" width="8.88671875" style="184"/>
    <col min="5377" max="5377" width="27.6640625" style="184" customWidth="1"/>
    <col min="5378" max="5378" width="8.88671875" style="184"/>
    <col min="5379" max="5380" width="7.6640625" style="184" customWidth="1"/>
    <col min="5381" max="5381" width="11.6640625" style="184" customWidth="1"/>
    <col min="5382" max="5382" width="7.44140625" style="184" customWidth="1"/>
    <col min="5383" max="5383" width="7.33203125" style="184" customWidth="1"/>
    <col min="5384" max="5384" width="17.109375" style="184" customWidth="1"/>
    <col min="5385" max="5632" width="8.88671875" style="184"/>
    <col min="5633" max="5633" width="27.6640625" style="184" customWidth="1"/>
    <col min="5634" max="5634" width="8.88671875" style="184"/>
    <col min="5635" max="5636" width="7.6640625" style="184" customWidth="1"/>
    <col min="5637" max="5637" width="11.6640625" style="184" customWidth="1"/>
    <col min="5638" max="5638" width="7.44140625" style="184" customWidth="1"/>
    <col min="5639" max="5639" width="7.33203125" style="184" customWidth="1"/>
    <col min="5640" max="5640" width="17.109375" style="184" customWidth="1"/>
    <col min="5641" max="5888" width="8.88671875" style="184"/>
    <col min="5889" max="5889" width="27.6640625" style="184" customWidth="1"/>
    <col min="5890" max="5890" width="8.88671875" style="184"/>
    <col min="5891" max="5892" width="7.6640625" style="184" customWidth="1"/>
    <col min="5893" max="5893" width="11.6640625" style="184" customWidth="1"/>
    <col min="5894" max="5894" width="7.44140625" style="184" customWidth="1"/>
    <col min="5895" max="5895" width="7.33203125" style="184" customWidth="1"/>
    <col min="5896" max="5896" width="17.109375" style="184" customWidth="1"/>
    <col min="5897" max="6144" width="8.88671875" style="184"/>
    <col min="6145" max="6145" width="27.6640625" style="184" customWidth="1"/>
    <col min="6146" max="6146" width="8.88671875" style="184"/>
    <col min="6147" max="6148" width="7.6640625" style="184" customWidth="1"/>
    <col min="6149" max="6149" width="11.6640625" style="184" customWidth="1"/>
    <col min="6150" max="6150" width="7.44140625" style="184" customWidth="1"/>
    <col min="6151" max="6151" width="7.33203125" style="184" customWidth="1"/>
    <col min="6152" max="6152" width="17.109375" style="184" customWidth="1"/>
    <col min="6153" max="6400" width="8.88671875" style="184"/>
    <col min="6401" max="6401" width="27.6640625" style="184" customWidth="1"/>
    <col min="6402" max="6402" width="8.88671875" style="184"/>
    <col min="6403" max="6404" width="7.6640625" style="184" customWidth="1"/>
    <col min="6405" max="6405" width="11.6640625" style="184" customWidth="1"/>
    <col min="6406" max="6406" width="7.44140625" style="184" customWidth="1"/>
    <col min="6407" max="6407" width="7.33203125" style="184" customWidth="1"/>
    <col min="6408" max="6408" width="17.109375" style="184" customWidth="1"/>
    <col min="6409" max="6656" width="8.88671875" style="184"/>
    <col min="6657" max="6657" width="27.6640625" style="184" customWidth="1"/>
    <col min="6658" max="6658" width="8.88671875" style="184"/>
    <col min="6659" max="6660" width="7.6640625" style="184" customWidth="1"/>
    <col min="6661" max="6661" width="11.6640625" style="184" customWidth="1"/>
    <col min="6662" max="6662" width="7.44140625" style="184" customWidth="1"/>
    <col min="6663" max="6663" width="7.33203125" style="184" customWidth="1"/>
    <col min="6664" max="6664" width="17.109375" style="184" customWidth="1"/>
    <col min="6665" max="6912" width="8.88671875" style="184"/>
    <col min="6913" max="6913" width="27.6640625" style="184" customWidth="1"/>
    <col min="6914" max="6914" width="8.88671875" style="184"/>
    <col min="6915" max="6916" width="7.6640625" style="184" customWidth="1"/>
    <col min="6917" max="6917" width="11.6640625" style="184" customWidth="1"/>
    <col min="6918" max="6918" width="7.44140625" style="184" customWidth="1"/>
    <col min="6919" max="6919" width="7.33203125" style="184" customWidth="1"/>
    <col min="6920" max="6920" width="17.109375" style="184" customWidth="1"/>
    <col min="6921" max="7168" width="8.88671875" style="184"/>
    <col min="7169" max="7169" width="27.6640625" style="184" customWidth="1"/>
    <col min="7170" max="7170" width="8.88671875" style="184"/>
    <col min="7171" max="7172" width="7.6640625" style="184" customWidth="1"/>
    <col min="7173" max="7173" width="11.6640625" style="184" customWidth="1"/>
    <col min="7174" max="7174" width="7.44140625" style="184" customWidth="1"/>
    <col min="7175" max="7175" width="7.33203125" style="184" customWidth="1"/>
    <col min="7176" max="7176" width="17.109375" style="184" customWidth="1"/>
    <col min="7177" max="7424" width="8.88671875" style="184"/>
    <col min="7425" max="7425" width="27.6640625" style="184" customWidth="1"/>
    <col min="7426" max="7426" width="8.88671875" style="184"/>
    <col min="7427" max="7428" width="7.6640625" style="184" customWidth="1"/>
    <col min="7429" max="7429" width="11.6640625" style="184" customWidth="1"/>
    <col min="7430" max="7430" width="7.44140625" style="184" customWidth="1"/>
    <col min="7431" max="7431" width="7.33203125" style="184" customWidth="1"/>
    <col min="7432" max="7432" width="17.109375" style="184" customWidth="1"/>
    <col min="7433" max="7680" width="8.88671875" style="184"/>
    <col min="7681" max="7681" width="27.6640625" style="184" customWidth="1"/>
    <col min="7682" max="7682" width="8.88671875" style="184"/>
    <col min="7683" max="7684" width="7.6640625" style="184" customWidth="1"/>
    <col min="7685" max="7685" width="11.6640625" style="184" customWidth="1"/>
    <col min="7686" max="7686" width="7.44140625" style="184" customWidth="1"/>
    <col min="7687" max="7687" width="7.33203125" style="184" customWidth="1"/>
    <col min="7688" max="7688" width="17.109375" style="184" customWidth="1"/>
    <col min="7689" max="7936" width="8.88671875" style="184"/>
    <col min="7937" max="7937" width="27.6640625" style="184" customWidth="1"/>
    <col min="7938" max="7938" width="8.88671875" style="184"/>
    <col min="7939" max="7940" width="7.6640625" style="184" customWidth="1"/>
    <col min="7941" max="7941" width="11.6640625" style="184" customWidth="1"/>
    <col min="7942" max="7942" width="7.44140625" style="184" customWidth="1"/>
    <col min="7943" max="7943" width="7.33203125" style="184" customWidth="1"/>
    <col min="7944" max="7944" width="17.109375" style="184" customWidth="1"/>
    <col min="7945" max="8192" width="8.88671875" style="184"/>
    <col min="8193" max="8193" width="27.6640625" style="184" customWidth="1"/>
    <col min="8194" max="8194" width="8.88671875" style="184"/>
    <col min="8195" max="8196" width="7.6640625" style="184" customWidth="1"/>
    <col min="8197" max="8197" width="11.6640625" style="184" customWidth="1"/>
    <col min="8198" max="8198" width="7.44140625" style="184" customWidth="1"/>
    <col min="8199" max="8199" width="7.33203125" style="184" customWidth="1"/>
    <col min="8200" max="8200" width="17.109375" style="184" customWidth="1"/>
    <col min="8201" max="8448" width="8.88671875" style="184"/>
    <col min="8449" max="8449" width="27.6640625" style="184" customWidth="1"/>
    <col min="8450" max="8450" width="8.88671875" style="184"/>
    <col min="8451" max="8452" width="7.6640625" style="184" customWidth="1"/>
    <col min="8453" max="8453" width="11.6640625" style="184" customWidth="1"/>
    <col min="8454" max="8454" width="7.44140625" style="184" customWidth="1"/>
    <col min="8455" max="8455" width="7.33203125" style="184" customWidth="1"/>
    <col min="8456" max="8456" width="17.109375" style="184" customWidth="1"/>
    <col min="8457" max="8704" width="8.88671875" style="184"/>
    <col min="8705" max="8705" width="27.6640625" style="184" customWidth="1"/>
    <col min="8706" max="8706" width="8.88671875" style="184"/>
    <col min="8707" max="8708" width="7.6640625" style="184" customWidth="1"/>
    <col min="8709" max="8709" width="11.6640625" style="184" customWidth="1"/>
    <col min="8710" max="8710" width="7.44140625" style="184" customWidth="1"/>
    <col min="8711" max="8711" width="7.33203125" style="184" customWidth="1"/>
    <col min="8712" max="8712" width="17.109375" style="184" customWidth="1"/>
    <col min="8713" max="8960" width="8.88671875" style="184"/>
    <col min="8961" max="8961" width="27.6640625" style="184" customWidth="1"/>
    <col min="8962" max="8962" width="8.88671875" style="184"/>
    <col min="8963" max="8964" width="7.6640625" style="184" customWidth="1"/>
    <col min="8965" max="8965" width="11.6640625" style="184" customWidth="1"/>
    <col min="8966" max="8966" width="7.44140625" style="184" customWidth="1"/>
    <col min="8967" max="8967" width="7.33203125" style="184" customWidth="1"/>
    <col min="8968" max="8968" width="17.109375" style="184" customWidth="1"/>
    <col min="8969" max="9216" width="8.88671875" style="184"/>
    <col min="9217" max="9217" width="27.6640625" style="184" customWidth="1"/>
    <col min="9218" max="9218" width="8.88671875" style="184"/>
    <col min="9219" max="9220" width="7.6640625" style="184" customWidth="1"/>
    <col min="9221" max="9221" width="11.6640625" style="184" customWidth="1"/>
    <col min="9222" max="9222" width="7.44140625" style="184" customWidth="1"/>
    <col min="9223" max="9223" width="7.33203125" style="184" customWidth="1"/>
    <col min="9224" max="9224" width="17.109375" style="184" customWidth="1"/>
    <col min="9225" max="9472" width="8.88671875" style="184"/>
    <col min="9473" max="9473" width="27.6640625" style="184" customWidth="1"/>
    <col min="9474" max="9474" width="8.88671875" style="184"/>
    <col min="9475" max="9476" width="7.6640625" style="184" customWidth="1"/>
    <col min="9477" max="9477" width="11.6640625" style="184" customWidth="1"/>
    <col min="9478" max="9478" width="7.44140625" style="184" customWidth="1"/>
    <col min="9479" max="9479" width="7.33203125" style="184" customWidth="1"/>
    <col min="9480" max="9480" width="17.109375" style="184" customWidth="1"/>
    <col min="9481" max="9728" width="8.88671875" style="184"/>
    <col min="9729" max="9729" width="27.6640625" style="184" customWidth="1"/>
    <col min="9730" max="9730" width="8.88671875" style="184"/>
    <col min="9731" max="9732" width="7.6640625" style="184" customWidth="1"/>
    <col min="9733" max="9733" width="11.6640625" style="184" customWidth="1"/>
    <col min="9734" max="9734" width="7.44140625" style="184" customWidth="1"/>
    <col min="9735" max="9735" width="7.33203125" style="184" customWidth="1"/>
    <col min="9736" max="9736" width="17.109375" style="184" customWidth="1"/>
    <col min="9737" max="9984" width="8.88671875" style="184"/>
    <col min="9985" max="9985" width="27.6640625" style="184" customWidth="1"/>
    <col min="9986" max="9986" width="8.88671875" style="184"/>
    <col min="9987" max="9988" width="7.6640625" style="184" customWidth="1"/>
    <col min="9989" max="9989" width="11.6640625" style="184" customWidth="1"/>
    <col min="9990" max="9990" width="7.44140625" style="184" customWidth="1"/>
    <col min="9991" max="9991" width="7.33203125" style="184" customWidth="1"/>
    <col min="9992" max="9992" width="17.109375" style="184" customWidth="1"/>
    <col min="9993" max="10240" width="8.88671875" style="184"/>
    <col min="10241" max="10241" width="27.6640625" style="184" customWidth="1"/>
    <col min="10242" max="10242" width="8.88671875" style="184"/>
    <col min="10243" max="10244" width="7.6640625" style="184" customWidth="1"/>
    <col min="10245" max="10245" width="11.6640625" style="184" customWidth="1"/>
    <col min="10246" max="10246" width="7.44140625" style="184" customWidth="1"/>
    <col min="10247" max="10247" width="7.33203125" style="184" customWidth="1"/>
    <col min="10248" max="10248" width="17.109375" style="184" customWidth="1"/>
    <col min="10249" max="10496" width="8.88671875" style="184"/>
    <col min="10497" max="10497" width="27.6640625" style="184" customWidth="1"/>
    <col min="10498" max="10498" width="8.88671875" style="184"/>
    <col min="10499" max="10500" width="7.6640625" style="184" customWidth="1"/>
    <col min="10501" max="10501" width="11.6640625" style="184" customWidth="1"/>
    <col min="10502" max="10502" width="7.44140625" style="184" customWidth="1"/>
    <col min="10503" max="10503" width="7.33203125" style="184" customWidth="1"/>
    <col min="10504" max="10504" width="17.109375" style="184" customWidth="1"/>
    <col min="10505" max="10752" width="8.88671875" style="184"/>
    <col min="10753" max="10753" width="27.6640625" style="184" customWidth="1"/>
    <col min="10754" max="10754" width="8.88671875" style="184"/>
    <col min="10755" max="10756" width="7.6640625" style="184" customWidth="1"/>
    <col min="10757" max="10757" width="11.6640625" style="184" customWidth="1"/>
    <col min="10758" max="10758" width="7.44140625" style="184" customWidth="1"/>
    <col min="10759" max="10759" width="7.33203125" style="184" customWidth="1"/>
    <col min="10760" max="10760" width="17.109375" style="184" customWidth="1"/>
    <col min="10761" max="11008" width="8.88671875" style="184"/>
    <col min="11009" max="11009" width="27.6640625" style="184" customWidth="1"/>
    <col min="11010" max="11010" width="8.88671875" style="184"/>
    <col min="11011" max="11012" width="7.6640625" style="184" customWidth="1"/>
    <col min="11013" max="11013" width="11.6640625" style="184" customWidth="1"/>
    <col min="11014" max="11014" width="7.44140625" style="184" customWidth="1"/>
    <col min="11015" max="11015" width="7.33203125" style="184" customWidth="1"/>
    <col min="11016" max="11016" width="17.109375" style="184" customWidth="1"/>
    <col min="11017" max="11264" width="8.88671875" style="184"/>
    <col min="11265" max="11265" width="27.6640625" style="184" customWidth="1"/>
    <col min="11266" max="11266" width="8.88671875" style="184"/>
    <col min="11267" max="11268" width="7.6640625" style="184" customWidth="1"/>
    <col min="11269" max="11269" width="11.6640625" style="184" customWidth="1"/>
    <col min="11270" max="11270" width="7.44140625" style="184" customWidth="1"/>
    <col min="11271" max="11271" width="7.33203125" style="184" customWidth="1"/>
    <col min="11272" max="11272" width="17.109375" style="184" customWidth="1"/>
    <col min="11273" max="11520" width="8.88671875" style="184"/>
    <col min="11521" max="11521" width="27.6640625" style="184" customWidth="1"/>
    <col min="11522" max="11522" width="8.88671875" style="184"/>
    <col min="11523" max="11524" width="7.6640625" style="184" customWidth="1"/>
    <col min="11525" max="11525" width="11.6640625" style="184" customWidth="1"/>
    <col min="11526" max="11526" width="7.44140625" style="184" customWidth="1"/>
    <col min="11527" max="11527" width="7.33203125" style="184" customWidth="1"/>
    <col min="11528" max="11528" width="17.109375" style="184" customWidth="1"/>
    <col min="11529" max="11776" width="8.88671875" style="184"/>
    <col min="11777" max="11777" width="27.6640625" style="184" customWidth="1"/>
    <col min="11778" max="11778" width="8.88671875" style="184"/>
    <col min="11779" max="11780" width="7.6640625" style="184" customWidth="1"/>
    <col min="11781" max="11781" width="11.6640625" style="184" customWidth="1"/>
    <col min="11782" max="11782" width="7.44140625" style="184" customWidth="1"/>
    <col min="11783" max="11783" width="7.33203125" style="184" customWidth="1"/>
    <col min="11784" max="11784" width="17.109375" style="184" customWidth="1"/>
    <col min="11785" max="12032" width="8.88671875" style="184"/>
    <col min="12033" max="12033" width="27.6640625" style="184" customWidth="1"/>
    <col min="12034" max="12034" width="8.88671875" style="184"/>
    <col min="12035" max="12036" width="7.6640625" style="184" customWidth="1"/>
    <col min="12037" max="12037" width="11.6640625" style="184" customWidth="1"/>
    <col min="12038" max="12038" width="7.44140625" style="184" customWidth="1"/>
    <col min="12039" max="12039" width="7.33203125" style="184" customWidth="1"/>
    <col min="12040" max="12040" width="17.109375" style="184" customWidth="1"/>
    <col min="12041" max="12288" width="8.88671875" style="184"/>
    <col min="12289" max="12289" width="27.6640625" style="184" customWidth="1"/>
    <col min="12290" max="12290" width="8.88671875" style="184"/>
    <col min="12291" max="12292" width="7.6640625" style="184" customWidth="1"/>
    <col min="12293" max="12293" width="11.6640625" style="184" customWidth="1"/>
    <col min="12294" max="12294" width="7.44140625" style="184" customWidth="1"/>
    <col min="12295" max="12295" width="7.33203125" style="184" customWidth="1"/>
    <col min="12296" max="12296" width="17.109375" style="184" customWidth="1"/>
    <col min="12297" max="12544" width="8.88671875" style="184"/>
    <col min="12545" max="12545" width="27.6640625" style="184" customWidth="1"/>
    <col min="12546" max="12546" width="8.88671875" style="184"/>
    <col min="12547" max="12548" width="7.6640625" style="184" customWidth="1"/>
    <col min="12549" max="12549" width="11.6640625" style="184" customWidth="1"/>
    <col min="12550" max="12550" width="7.44140625" style="184" customWidth="1"/>
    <col min="12551" max="12551" width="7.33203125" style="184" customWidth="1"/>
    <col min="12552" max="12552" width="17.109375" style="184" customWidth="1"/>
    <col min="12553" max="12800" width="8.88671875" style="184"/>
    <col min="12801" max="12801" width="27.6640625" style="184" customWidth="1"/>
    <col min="12802" max="12802" width="8.88671875" style="184"/>
    <col min="12803" max="12804" width="7.6640625" style="184" customWidth="1"/>
    <col min="12805" max="12805" width="11.6640625" style="184" customWidth="1"/>
    <col min="12806" max="12806" width="7.44140625" style="184" customWidth="1"/>
    <col min="12807" max="12807" width="7.33203125" style="184" customWidth="1"/>
    <col min="12808" max="12808" width="17.109375" style="184" customWidth="1"/>
    <col min="12809" max="13056" width="8.88671875" style="184"/>
    <col min="13057" max="13057" width="27.6640625" style="184" customWidth="1"/>
    <col min="13058" max="13058" width="8.88671875" style="184"/>
    <col min="13059" max="13060" width="7.6640625" style="184" customWidth="1"/>
    <col min="13061" max="13061" width="11.6640625" style="184" customWidth="1"/>
    <col min="13062" max="13062" width="7.44140625" style="184" customWidth="1"/>
    <col min="13063" max="13063" width="7.33203125" style="184" customWidth="1"/>
    <col min="13064" max="13064" width="17.109375" style="184" customWidth="1"/>
    <col min="13065" max="13312" width="8.88671875" style="184"/>
    <col min="13313" max="13313" width="27.6640625" style="184" customWidth="1"/>
    <col min="13314" max="13314" width="8.88671875" style="184"/>
    <col min="13315" max="13316" width="7.6640625" style="184" customWidth="1"/>
    <col min="13317" max="13317" width="11.6640625" style="184" customWidth="1"/>
    <col min="13318" max="13318" width="7.44140625" style="184" customWidth="1"/>
    <col min="13319" max="13319" width="7.33203125" style="184" customWidth="1"/>
    <col min="13320" max="13320" width="17.109375" style="184" customWidth="1"/>
    <col min="13321" max="13568" width="8.88671875" style="184"/>
    <col min="13569" max="13569" width="27.6640625" style="184" customWidth="1"/>
    <col min="13570" max="13570" width="8.88671875" style="184"/>
    <col min="13571" max="13572" width="7.6640625" style="184" customWidth="1"/>
    <col min="13573" max="13573" width="11.6640625" style="184" customWidth="1"/>
    <col min="13574" max="13574" width="7.44140625" style="184" customWidth="1"/>
    <col min="13575" max="13575" width="7.33203125" style="184" customWidth="1"/>
    <col min="13576" max="13576" width="17.109375" style="184" customWidth="1"/>
    <col min="13577" max="13824" width="8.88671875" style="184"/>
    <col min="13825" max="13825" width="27.6640625" style="184" customWidth="1"/>
    <col min="13826" max="13826" width="8.88671875" style="184"/>
    <col min="13827" max="13828" width="7.6640625" style="184" customWidth="1"/>
    <col min="13829" max="13829" width="11.6640625" style="184" customWidth="1"/>
    <col min="13830" max="13830" width="7.44140625" style="184" customWidth="1"/>
    <col min="13831" max="13831" width="7.33203125" style="184" customWidth="1"/>
    <col min="13832" max="13832" width="17.109375" style="184" customWidth="1"/>
    <col min="13833" max="14080" width="8.88671875" style="184"/>
    <col min="14081" max="14081" width="27.6640625" style="184" customWidth="1"/>
    <col min="14082" max="14082" width="8.88671875" style="184"/>
    <col min="14083" max="14084" width="7.6640625" style="184" customWidth="1"/>
    <col min="14085" max="14085" width="11.6640625" style="184" customWidth="1"/>
    <col min="14086" max="14086" width="7.44140625" style="184" customWidth="1"/>
    <col min="14087" max="14087" width="7.33203125" style="184" customWidth="1"/>
    <col min="14088" max="14088" width="17.109375" style="184" customWidth="1"/>
    <col min="14089" max="14336" width="8.88671875" style="184"/>
    <col min="14337" max="14337" width="27.6640625" style="184" customWidth="1"/>
    <col min="14338" max="14338" width="8.88671875" style="184"/>
    <col min="14339" max="14340" width="7.6640625" style="184" customWidth="1"/>
    <col min="14341" max="14341" width="11.6640625" style="184" customWidth="1"/>
    <col min="14342" max="14342" width="7.44140625" style="184" customWidth="1"/>
    <col min="14343" max="14343" width="7.33203125" style="184" customWidth="1"/>
    <col min="14344" max="14344" width="17.109375" style="184" customWidth="1"/>
    <col min="14345" max="14592" width="8.88671875" style="184"/>
    <col min="14593" max="14593" width="27.6640625" style="184" customWidth="1"/>
    <col min="14594" max="14594" width="8.88671875" style="184"/>
    <col min="14595" max="14596" width="7.6640625" style="184" customWidth="1"/>
    <col min="14597" max="14597" width="11.6640625" style="184" customWidth="1"/>
    <col min="14598" max="14598" width="7.44140625" style="184" customWidth="1"/>
    <col min="14599" max="14599" width="7.33203125" style="184" customWidth="1"/>
    <col min="14600" max="14600" width="17.109375" style="184" customWidth="1"/>
    <col min="14601" max="14848" width="8.88671875" style="184"/>
    <col min="14849" max="14849" width="27.6640625" style="184" customWidth="1"/>
    <col min="14850" max="14850" width="8.88671875" style="184"/>
    <col min="14851" max="14852" width="7.6640625" style="184" customWidth="1"/>
    <col min="14853" max="14853" width="11.6640625" style="184" customWidth="1"/>
    <col min="14854" max="14854" width="7.44140625" style="184" customWidth="1"/>
    <col min="14855" max="14855" width="7.33203125" style="184" customWidth="1"/>
    <col min="14856" max="14856" width="17.109375" style="184" customWidth="1"/>
    <col min="14857" max="15104" width="8.88671875" style="184"/>
    <col min="15105" max="15105" width="27.6640625" style="184" customWidth="1"/>
    <col min="15106" max="15106" width="8.88671875" style="184"/>
    <col min="15107" max="15108" width="7.6640625" style="184" customWidth="1"/>
    <col min="15109" max="15109" width="11.6640625" style="184" customWidth="1"/>
    <col min="15110" max="15110" width="7.44140625" style="184" customWidth="1"/>
    <col min="15111" max="15111" width="7.33203125" style="184" customWidth="1"/>
    <col min="15112" max="15112" width="17.109375" style="184" customWidth="1"/>
    <col min="15113" max="15360" width="8.88671875" style="184"/>
    <col min="15361" max="15361" width="27.6640625" style="184" customWidth="1"/>
    <col min="15362" max="15362" width="8.88671875" style="184"/>
    <col min="15363" max="15364" width="7.6640625" style="184" customWidth="1"/>
    <col min="15365" max="15365" width="11.6640625" style="184" customWidth="1"/>
    <col min="15366" max="15366" width="7.44140625" style="184" customWidth="1"/>
    <col min="15367" max="15367" width="7.33203125" style="184" customWidth="1"/>
    <col min="15368" max="15368" width="17.109375" style="184" customWidth="1"/>
    <col min="15369" max="15616" width="8.88671875" style="184"/>
    <col min="15617" max="15617" width="27.6640625" style="184" customWidth="1"/>
    <col min="15618" max="15618" width="8.88671875" style="184"/>
    <col min="15619" max="15620" width="7.6640625" style="184" customWidth="1"/>
    <col min="15621" max="15621" width="11.6640625" style="184" customWidth="1"/>
    <col min="15622" max="15622" width="7.44140625" style="184" customWidth="1"/>
    <col min="15623" max="15623" width="7.33203125" style="184" customWidth="1"/>
    <col min="15624" max="15624" width="17.109375" style="184" customWidth="1"/>
    <col min="15625" max="15872" width="8.88671875" style="184"/>
    <col min="15873" max="15873" width="27.6640625" style="184" customWidth="1"/>
    <col min="15874" max="15874" width="8.88671875" style="184"/>
    <col min="15875" max="15876" width="7.6640625" style="184" customWidth="1"/>
    <col min="15877" max="15877" width="11.6640625" style="184" customWidth="1"/>
    <col min="15878" max="15878" width="7.44140625" style="184" customWidth="1"/>
    <col min="15879" max="15879" width="7.33203125" style="184" customWidth="1"/>
    <col min="15880" max="15880" width="17.109375" style="184" customWidth="1"/>
    <col min="15881" max="16128" width="8.88671875" style="184"/>
    <col min="16129" max="16129" width="27.6640625" style="184" customWidth="1"/>
    <col min="16130" max="16130" width="8.88671875" style="184"/>
    <col min="16131" max="16132" width="7.6640625" style="184" customWidth="1"/>
    <col min="16133" max="16133" width="11.6640625" style="184" customWidth="1"/>
    <col min="16134" max="16134" width="7.44140625" style="184" customWidth="1"/>
    <col min="16135" max="16135" width="7.33203125" style="184" customWidth="1"/>
    <col min="16136" max="16136" width="17.109375" style="184" customWidth="1"/>
    <col min="16137" max="16384" width="8.88671875" style="184"/>
  </cols>
  <sheetData>
    <row r="1" spans="1:256" ht="13.8" x14ac:dyDescent="0.3">
      <c r="A1" s="120" t="s">
        <v>0</v>
      </c>
      <c r="B1" s="120"/>
      <c r="C1" s="120"/>
      <c r="D1" s="120"/>
      <c r="E1" s="120"/>
      <c r="F1" s="120"/>
      <c r="G1" s="120"/>
      <c r="H1" s="120"/>
    </row>
    <row r="2" spans="1:256" x14ac:dyDescent="0.3">
      <c r="A2" s="185" t="s">
        <v>1</v>
      </c>
      <c r="B2" s="186"/>
      <c r="C2" s="186"/>
      <c r="D2" s="186"/>
      <c r="E2" s="186"/>
      <c r="F2" s="186"/>
      <c r="G2" s="186"/>
      <c r="H2" s="187"/>
    </row>
    <row r="3" spans="1:256" ht="13.5" customHeight="1" x14ac:dyDescent="0.25">
      <c r="A3" s="188" t="s">
        <v>247</v>
      </c>
      <c r="B3" s="188" t="s">
        <v>6</v>
      </c>
      <c r="C3" s="189" t="s">
        <v>248</v>
      </c>
      <c r="D3" s="189" t="s">
        <v>249</v>
      </c>
      <c r="E3" s="189" t="s">
        <v>250</v>
      </c>
      <c r="F3" s="190" t="s">
        <v>10</v>
      </c>
      <c r="G3" s="290" t="s">
        <v>4</v>
      </c>
      <c r="H3" s="189" t="s">
        <v>251</v>
      </c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92"/>
      <c r="DD3" s="192"/>
      <c r="DE3" s="192"/>
      <c r="DF3" s="192"/>
      <c r="DG3" s="192"/>
      <c r="DH3" s="192"/>
      <c r="DI3" s="192"/>
      <c r="DJ3" s="192"/>
      <c r="DK3" s="192"/>
      <c r="DL3" s="192"/>
      <c r="DM3" s="192"/>
      <c r="DN3" s="192"/>
      <c r="DO3" s="192"/>
      <c r="DP3" s="192"/>
      <c r="DQ3" s="192"/>
      <c r="DR3" s="192"/>
      <c r="DS3" s="192"/>
      <c r="DT3" s="192"/>
      <c r="DU3" s="192"/>
      <c r="DV3" s="192"/>
      <c r="DW3" s="192"/>
      <c r="DX3" s="192"/>
      <c r="DY3" s="192"/>
      <c r="DZ3" s="192"/>
      <c r="EA3" s="192"/>
      <c r="EB3" s="192"/>
      <c r="EC3" s="192"/>
      <c r="ED3" s="192"/>
      <c r="EE3" s="192"/>
      <c r="EF3" s="192"/>
      <c r="EG3" s="192"/>
      <c r="EH3" s="192"/>
      <c r="EI3" s="192"/>
      <c r="EJ3" s="192"/>
      <c r="EK3" s="192"/>
      <c r="EL3" s="192"/>
      <c r="EM3" s="192"/>
      <c r="EN3" s="192"/>
      <c r="EO3" s="192"/>
      <c r="EP3" s="192"/>
      <c r="EQ3" s="192"/>
      <c r="ER3" s="192"/>
      <c r="ES3" s="192"/>
      <c r="ET3" s="192"/>
      <c r="EU3" s="192"/>
      <c r="EV3" s="192"/>
      <c r="EW3" s="192"/>
      <c r="EX3" s="192"/>
      <c r="EY3" s="192"/>
      <c r="EZ3" s="192"/>
      <c r="FA3" s="192"/>
      <c r="FB3" s="192"/>
      <c r="FC3" s="192"/>
      <c r="FD3" s="192"/>
      <c r="FE3" s="192"/>
      <c r="FF3" s="192"/>
      <c r="FG3" s="192"/>
      <c r="FH3" s="192"/>
      <c r="FI3" s="192"/>
      <c r="FJ3" s="192"/>
      <c r="FK3" s="192"/>
      <c r="FL3" s="192"/>
      <c r="FM3" s="192"/>
      <c r="FN3" s="192"/>
      <c r="FO3" s="192"/>
      <c r="FP3" s="192"/>
      <c r="FQ3" s="192"/>
      <c r="FR3" s="192"/>
      <c r="FS3" s="192"/>
      <c r="FT3" s="192"/>
      <c r="FU3" s="192"/>
      <c r="FV3" s="192"/>
      <c r="FW3" s="192"/>
      <c r="FX3" s="192"/>
      <c r="FY3" s="192"/>
      <c r="FZ3" s="192"/>
      <c r="GA3" s="192"/>
      <c r="GB3" s="192"/>
      <c r="GC3" s="192"/>
      <c r="GD3" s="192"/>
      <c r="GE3" s="192"/>
      <c r="GF3" s="192"/>
      <c r="GG3" s="192"/>
      <c r="GH3" s="192"/>
      <c r="GI3" s="192"/>
      <c r="GJ3" s="192"/>
      <c r="GK3" s="192"/>
      <c r="GL3" s="192"/>
      <c r="GM3" s="192"/>
      <c r="GN3" s="192"/>
      <c r="GO3" s="192"/>
      <c r="GP3" s="192"/>
      <c r="GQ3" s="192"/>
      <c r="GR3" s="192"/>
      <c r="GS3" s="192"/>
      <c r="GT3" s="192"/>
      <c r="GU3" s="192"/>
      <c r="GV3" s="192"/>
      <c r="GW3" s="192"/>
      <c r="GX3" s="192"/>
      <c r="GY3" s="192"/>
      <c r="GZ3" s="192"/>
      <c r="HA3" s="192"/>
      <c r="HB3" s="192"/>
      <c r="HC3" s="192"/>
      <c r="HD3" s="192"/>
      <c r="HE3" s="192"/>
      <c r="HF3" s="192"/>
      <c r="HG3" s="192"/>
      <c r="HH3" s="192"/>
      <c r="HI3" s="192"/>
      <c r="HJ3" s="192"/>
      <c r="HK3" s="192"/>
      <c r="HL3" s="192"/>
      <c r="HM3" s="192"/>
      <c r="HN3" s="192"/>
      <c r="HO3" s="192"/>
      <c r="HP3" s="192"/>
      <c r="HQ3" s="192"/>
      <c r="HR3" s="192"/>
      <c r="HS3" s="192"/>
      <c r="HT3" s="192"/>
      <c r="HU3" s="192"/>
      <c r="HV3" s="192"/>
      <c r="HW3" s="192"/>
      <c r="HX3" s="192"/>
      <c r="HY3" s="192"/>
      <c r="HZ3" s="192"/>
      <c r="IA3" s="192"/>
      <c r="IB3" s="192"/>
      <c r="IC3" s="192"/>
      <c r="ID3" s="192"/>
      <c r="IE3" s="192"/>
      <c r="IF3" s="192"/>
      <c r="IG3" s="192"/>
      <c r="IH3" s="192"/>
      <c r="II3" s="192"/>
      <c r="IJ3" s="192"/>
      <c r="IK3" s="192"/>
      <c r="IL3" s="192"/>
      <c r="IM3" s="192"/>
      <c r="IN3" s="192"/>
      <c r="IO3" s="192"/>
      <c r="IP3" s="192"/>
      <c r="IQ3" s="192"/>
      <c r="IR3" s="192"/>
      <c r="IS3" s="192"/>
      <c r="IT3" s="192"/>
      <c r="IU3" s="192"/>
    </row>
    <row r="4" spans="1:256" x14ac:dyDescent="0.3">
      <c r="A4" s="193" t="s">
        <v>322</v>
      </c>
      <c r="B4" s="194"/>
      <c r="C4" s="195"/>
      <c r="D4" s="195"/>
      <c r="E4" s="195"/>
      <c r="F4" s="195"/>
      <c r="G4" s="195"/>
      <c r="H4" s="306"/>
    </row>
    <row r="5" spans="1:256" ht="24.75" customHeight="1" x14ac:dyDescent="0.3">
      <c r="A5" s="197" t="s">
        <v>253</v>
      </c>
      <c r="B5" s="198">
        <v>100</v>
      </c>
      <c r="C5" s="199">
        <v>1.7</v>
      </c>
      <c r="D5" s="199">
        <v>5.07</v>
      </c>
      <c r="E5" s="199">
        <v>10.52</v>
      </c>
      <c r="F5" s="199">
        <v>95.4</v>
      </c>
      <c r="G5" s="200" t="s">
        <v>254</v>
      </c>
      <c r="H5" s="201" t="s">
        <v>255</v>
      </c>
    </row>
    <row r="6" spans="1:256" customFormat="1" ht="14.4" x14ac:dyDescent="0.3">
      <c r="A6" s="202" t="s">
        <v>93</v>
      </c>
      <c r="B6" s="298">
        <v>250</v>
      </c>
      <c r="C6" s="204">
        <v>16.91</v>
      </c>
      <c r="D6" s="204">
        <v>19.899999999999999</v>
      </c>
      <c r="E6" s="204">
        <v>42.64</v>
      </c>
      <c r="F6" s="204">
        <v>418</v>
      </c>
      <c r="G6" s="226" t="s">
        <v>323</v>
      </c>
      <c r="H6" s="202" t="s">
        <v>95</v>
      </c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192"/>
      <c r="DN6" s="192"/>
      <c r="DO6" s="192"/>
      <c r="DP6" s="192"/>
      <c r="DQ6" s="192"/>
      <c r="DR6" s="192"/>
      <c r="DS6" s="192"/>
      <c r="DT6" s="192"/>
      <c r="DU6" s="192"/>
      <c r="DV6" s="192"/>
      <c r="DW6" s="192"/>
      <c r="DX6" s="192"/>
      <c r="DY6" s="192"/>
      <c r="DZ6" s="192"/>
      <c r="EA6" s="192"/>
      <c r="EB6" s="192"/>
      <c r="EC6" s="192"/>
      <c r="ED6" s="192"/>
      <c r="EE6" s="192"/>
      <c r="EF6" s="192"/>
      <c r="EG6" s="192"/>
      <c r="EH6" s="192"/>
      <c r="EI6" s="192"/>
      <c r="EJ6" s="192"/>
      <c r="EK6" s="192"/>
      <c r="EL6" s="192"/>
      <c r="EM6" s="192"/>
      <c r="EN6" s="192"/>
      <c r="EO6" s="192"/>
      <c r="EP6" s="192"/>
      <c r="EQ6" s="192"/>
      <c r="ER6" s="192"/>
      <c r="ES6" s="192"/>
      <c r="ET6" s="192"/>
      <c r="EU6" s="192"/>
      <c r="EV6" s="192"/>
      <c r="EW6" s="192"/>
      <c r="EX6" s="192"/>
      <c r="EY6" s="192"/>
      <c r="EZ6" s="192"/>
      <c r="FA6" s="192"/>
      <c r="FB6" s="192"/>
      <c r="FC6" s="192"/>
      <c r="FD6" s="192"/>
      <c r="FE6" s="192"/>
      <c r="FF6" s="192"/>
      <c r="FG6" s="192"/>
      <c r="FH6" s="192"/>
      <c r="FI6" s="192"/>
      <c r="FJ6" s="192"/>
      <c r="FK6" s="192"/>
      <c r="FL6" s="192"/>
      <c r="FM6" s="192"/>
      <c r="FN6" s="192"/>
      <c r="FO6" s="192"/>
      <c r="FP6" s="192"/>
      <c r="FQ6" s="192"/>
      <c r="FR6" s="192"/>
      <c r="FS6" s="192"/>
      <c r="FT6" s="192"/>
      <c r="FU6" s="192"/>
      <c r="FV6" s="192"/>
      <c r="FW6" s="192"/>
      <c r="FX6" s="192"/>
      <c r="FY6" s="192"/>
      <c r="FZ6" s="192"/>
      <c r="GA6" s="192"/>
      <c r="GB6" s="192"/>
      <c r="GC6" s="192"/>
      <c r="GD6" s="192"/>
      <c r="GE6" s="192"/>
      <c r="GF6" s="192"/>
      <c r="GG6" s="192"/>
      <c r="GH6" s="192"/>
      <c r="GI6" s="192"/>
      <c r="GJ6" s="192"/>
      <c r="GK6" s="192"/>
      <c r="GL6" s="192"/>
      <c r="GM6" s="192"/>
      <c r="GN6" s="192"/>
      <c r="GO6" s="192"/>
      <c r="GP6" s="192"/>
      <c r="GQ6" s="192"/>
      <c r="GR6" s="192"/>
      <c r="GS6" s="192"/>
      <c r="GT6" s="192"/>
      <c r="GU6" s="192"/>
      <c r="GV6" s="192"/>
      <c r="GW6" s="192"/>
      <c r="GX6" s="192"/>
      <c r="GY6" s="192"/>
      <c r="GZ6" s="192"/>
      <c r="HA6" s="192"/>
      <c r="HB6" s="192"/>
      <c r="HC6" s="192"/>
      <c r="HD6" s="192"/>
      <c r="HE6" s="192"/>
      <c r="HF6" s="192"/>
      <c r="HG6" s="192"/>
      <c r="HH6" s="192"/>
      <c r="HI6" s="192"/>
      <c r="HJ6" s="192"/>
      <c r="HK6" s="192"/>
      <c r="HL6" s="192"/>
      <c r="HM6" s="192"/>
      <c r="HN6" s="192"/>
      <c r="HO6" s="192"/>
      <c r="HP6" s="192"/>
      <c r="HQ6" s="192"/>
      <c r="HR6" s="192"/>
      <c r="HS6" s="192"/>
      <c r="HT6" s="192"/>
      <c r="HU6" s="192"/>
      <c r="HV6" s="192"/>
      <c r="HW6" s="192"/>
      <c r="HX6" s="192"/>
      <c r="HY6" s="192"/>
      <c r="HZ6" s="192"/>
      <c r="IA6" s="192"/>
      <c r="IB6" s="192"/>
      <c r="IC6" s="192"/>
      <c r="ID6" s="192"/>
      <c r="IE6" s="192"/>
      <c r="IF6" s="192"/>
      <c r="IG6" s="192"/>
      <c r="IH6" s="192"/>
      <c r="II6" s="192"/>
      <c r="IJ6" s="192"/>
      <c r="IK6" s="192"/>
      <c r="IL6" s="192"/>
      <c r="IM6" s="192"/>
      <c r="IN6" s="192"/>
      <c r="IO6" s="192"/>
      <c r="IP6" s="192"/>
      <c r="IQ6" s="192"/>
      <c r="IR6" s="192"/>
      <c r="IS6" s="192"/>
      <c r="IT6" s="192"/>
      <c r="IU6" s="192"/>
      <c r="IV6" s="192"/>
    </row>
    <row r="7" spans="1:256" x14ac:dyDescent="0.25">
      <c r="A7" s="307" t="s">
        <v>21</v>
      </c>
      <c r="B7" s="258">
        <v>215</v>
      </c>
      <c r="C7" s="288">
        <v>7.0000000000000007E-2</v>
      </c>
      <c r="D7" s="288">
        <v>0.02</v>
      </c>
      <c r="E7" s="288">
        <v>15</v>
      </c>
      <c r="F7" s="288">
        <v>60</v>
      </c>
      <c r="G7" s="258" t="s">
        <v>22</v>
      </c>
      <c r="H7" s="225" t="s">
        <v>23</v>
      </c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  <c r="DM7" s="192"/>
      <c r="DN7" s="192"/>
      <c r="DO7" s="192"/>
      <c r="DP7" s="192"/>
      <c r="DQ7" s="192"/>
      <c r="DR7" s="192"/>
      <c r="DS7" s="192"/>
      <c r="DT7" s="192"/>
      <c r="DU7" s="192"/>
      <c r="DV7" s="192"/>
      <c r="DW7" s="192"/>
      <c r="DX7" s="192"/>
      <c r="DY7" s="192"/>
      <c r="DZ7" s="192"/>
      <c r="EA7" s="192"/>
      <c r="EB7" s="192"/>
      <c r="EC7" s="192"/>
      <c r="ED7" s="192"/>
      <c r="EE7" s="192"/>
      <c r="EF7" s="192"/>
      <c r="EG7" s="192"/>
      <c r="EH7" s="192"/>
      <c r="EI7" s="192"/>
      <c r="EJ7" s="192"/>
      <c r="EK7" s="192"/>
      <c r="EL7" s="192"/>
      <c r="EM7" s="192"/>
      <c r="EN7" s="192"/>
      <c r="EO7" s="192"/>
      <c r="EP7" s="192"/>
      <c r="EQ7" s="192"/>
      <c r="ER7" s="192"/>
      <c r="ES7" s="192"/>
      <c r="ET7" s="192"/>
      <c r="EU7" s="192"/>
      <c r="EV7" s="192"/>
      <c r="EW7" s="192"/>
      <c r="EX7" s="192"/>
      <c r="EY7" s="192"/>
      <c r="EZ7" s="192"/>
      <c r="FA7" s="192"/>
      <c r="FB7" s="192"/>
      <c r="FC7" s="192"/>
      <c r="FD7" s="192"/>
      <c r="FE7" s="192"/>
      <c r="FF7" s="192"/>
      <c r="FG7" s="192"/>
      <c r="FH7" s="192"/>
      <c r="FI7" s="192"/>
      <c r="FJ7" s="192"/>
      <c r="FK7" s="192"/>
      <c r="FL7" s="192"/>
      <c r="FM7" s="192"/>
      <c r="FN7" s="192"/>
      <c r="FO7" s="192"/>
      <c r="FP7" s="192"/>
      <c r="FQ7" s="192"/>
      <c r="FR7" s="192"/>
      <c r="FS7" s="192"/>
      <c r="FT7" s="192"/>
      <c r="FU7" s="192"/>
      <c r="FV7" s="192"/>
      <c r="FW7" s="192"/>
      <c r="FX7" s="192"/>
      <c r="FY7" s="192"/>
      <c r="FZ7" s="192"/>
      <c r="GA7" s="192"/>
      <c r="GB7" s="192"/>
      <c r="GC7" s="192"/>
      <c r="GD7" s="192"/>
      <c r="GE7" s="192"/>
      <c r="GF7" s="192"/>
      <c r="GG7" s="192"/>
      <c r="GH7" s="192"/>
      <c r="GI7" s="192"/>
      <c r="GJ7" s="192"/>
      <c r="GK7" s="192"/>
      <c r="GL7" s="192"/>
      <c r="GM7" s="192"/>
      <c r="GN7" s="192"/>
      <c r="GO7" s="192"/>
      <c r="GP7" s="192"/>
      <c r="GQ7" s="192"/>
      <c r="GR7" s="192"/>
      <c r="GS7" s="192"/>
      <c r="GT7" s="192"/>
      <c r="GU7" s="192"/>
      <c r="GV7" s="192"/>
      <c r="GW7" s="192"/>
      <c r="GX7" s="192"/>
      <c r="GY7" s="192"/>
      <c r="GZ7" s="192"/>
      <c r="HA7" s="192"/>
      <c r="HB7" s="192"/>
      <c r="HC7" s="192"/>
      <c r="HD7" s="192"/>
      <c r="HE7" s="192"/>
      <c r="HF7" s="192"/>
      <c r="HG7" s="192"/>
      <c r="HH7" s="192"/>
      <c r="HI7" s="192"/>
      <c r="HJ7" s="192"/>
      <c r="HK7" s="192"/>
      <c r="HL7" s="192"/>
      <c r="HM7" s="192"/>
      <c r="HN7" s="192"/>
      <c r="HO7" s="192"/>
      <c r="HP7" s="192"/>
      <c r="HQ7" s="192"/>
      <c r="HR7" s="192"/>
      <c r="HS7" s="192"/>
      <c r="HT7" s="192"/>
      <c r="HU7" s="192"/>
      <c r="HV7" s="192"/>
      <c r="HW7" s="192"/>
      <c r="HX7" s="192"/>
      <c r="HY7" s="192"/>
      <c r="HZ7" s="192"/>
      <c r="IA7" s="192"/>
      <c r="IB7" s="192"/>
      <c r="IC7" s="192"/>
      <c r="ID7" s="192"/>
      <c r="IE7" s="192"/>
      <c r="IF7" s="192"/>
      <c r="IG7" s="192"/>
      <c r="IH7" s="192"/>
      <c r="II7" s="192"/>
      <c r="IJ7" s="192"/>
      <c r="IK7" s="192"/>
      <c r="IL7" s="192"/>
      <c r="IM7" s="192"/>
      <c r="IN7" s="192"/>
      <c r="IO7" s="192"/>
      <c r="IP7" s="192"/>
      <c r="IQ7" s="192"/>
      <c r="IR7" s="192"/>
      <c r="IS7" s="192"/>
      <c r="IT7" s="192"/>
      <c r="IU7" s="192"/>
    </row>
    <row r="8" spans="1:256" x14ac:dyDescent="0.3">
      <c r="A8" s="215" t="s">
        <v>45</v>
      </c>
      <c r="B8" s="289">
        <v>20</v>
      </c>
      <c r="C8" s="271">
        <v>1.3</v>
      </c>
      <c r="D8" s="271">
        <v>0.2</v>
      </c>
      <c r="E8" s="271">
        <v>8.6</v>
      </c>
      <c r="F8" s="271">
        <v>43</v>
      </c>
      <c r="G8" s="265" t="s">
        <v>46</v>
      </c>
      <c r="H8" s="208" t="s">
        <v>47</v>
      </c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5"/>
      <c r="BE8" s="285"/>
      <c r="BF8" s="285"/>
      <c r="BG8" s="285"/>
      <c r="BH8" s="285"/>
      <c r="BI8" s="285"/>
      <c r="BJ8" s="285"/>
      <c r="BK8" s="285"/>
      <c r="BL8" s="285"/>
      <c r="BM8" s="285"/>
      <c r="BN8" s="285"/>
      <c r="BO8" s="285"/>
      <c r="BP8" s="285"/>
      <c r="BQ8" s="285"/>
      <c r="BR8" s="285"/>
      <c r="BS8" s="285"/>
      <c r="BT8" s="285"/>
      <c r="BU8" s="285"/>
      <c r="BV8" s="285"/>
      <c r="BW8" s="285"/>
      <c r="BX8" s="285"/>
      <c r="BY8" s="285"/>
      <c r="BZ8" s="285"/>
      <c r="CA8" s="285"/>
      <c r="CB8" s="285"/>
      <c r="CC8" s="285"/>
      <c r="CD8" s="285"/>
      <c r="CE8" s="285"/>
      <c r="CF8" s="285"/>
      <c r="CG8" s="285"/>
      <c r="CH8" s="285"/>
      <c r="CI8" s="285"/>
      <c r="CJ8" s="285"/>
      <c r="CK8" s="285"/>
      <c r="CL8" s="285"/>
      <c r="CM8" s="285"/>
      <c r="CN8" s="285"/>
      <c r="CO8" s="285"/>
      <c r="CP8" s="285"/>
      <c r="CQ8" s="285"/>
      <c r="CR8" s="285"/>
      <c r="CS8" s="285"/>
      <c r="CT8" s="285"/>
      <c r="CU8" s="285"/>
      <c r="CV8" s="285"/>
      <c r="CW8" s="285"/>
      <c r="CX8" s="285"/>
      <c r="CY8" s="285"/>
      <c r="CZ8" s="285"/>
      <c r="DA8" s="285"/>
      <c r="DB8" s="285"/>
      <c r="DC8" s="285"/>
      <c r="DD8" s="285"/>
      <c r="DE8" s="285"/>
      <c r="DF8" s="285"/>
      <c r="DG8" s="285"/>
      <c r="DH8" s="285"/>
      <c r="DI8" s="285"/>
      <c r="DJ8" s="285"/>
      <c r="DK8" s="285"/>
      <c r="DL8" s="285"/>
      <c r="DM8" s="285"/>
      <c r="DN8" s="285"/>
      <c r="DO8" s="285"/>
      <c r="DP8" s="285"/>
      <c r="DQ8" s="285"/>
      <c r="DR8" s="285"/>
      <c r="DS8" s="285"/>
      <c r="DT8" s="285"/>
      <c r="DU8" s="285"/>
      <c r="DV8" s="285"/>
      <c r="DW8" s="285"/>
      <c r="DX8" s="285"/>
      <c r="DY8" s="285"/>
      <c r="DZ8" s="285"/>
      <c r="EA8" s="285"/>
      <c r="EB8" s="285"/>
      <c r="EC8" s="285"/>
      <c r="ED8" s="285"/>
      <c r="EE8" s="285"/>
      <c r="EF8" s="285"/>
      <c r="EG8" s="285"/>
      <c r="EH8" s="285"/>
      <c r="EI8" s="285"/>
      <c r="EJ8" s="285"/>
      <c r="EK8" s="285"/>
      <c r="EL8" s="285"/>
      <c r="EM8" s="285"/>
      <c r="EN8" s="285"/>
      <c r="EO8" s="285"/>
      <c r="EP8" s="285"/>
      <c r="EQ8" s="285"/>
      <c r="ER8" s="285"/>
      <c r="ES8" s="285"/>
      <c r="ET8" s="285"/>
      <c r="EU8" s="285"/>
      <c r="EV8" s="285"/>
      <c r="EW8" s="285"/>
      <c r="EX8" s="285"/>
      <c r="EY8" s="285"/>
      <c r="EZ8" s="285"/>
      <c r="FA8" s="285"/>
      <c r="FB8" s="285"/>
      <c r="FC8" s="285"/>
      <c r="FD8" s="285"/>
      <c r="FE8" s="285"/>
      <c r="FF8" s="285"/>
      <c r="FG8" s="285"/>
      <c r="FH8" s="285"/>
      <c r="FI8" s="285"/>
      <c r="FJ8" s="285"/>
      <c r="FK8" s="285"/>
      <c r="FL8" s="285"/>
      <c r="FM8" s="285"/>
      <c r="FN8" s="285"/>
      <c r="FO8" s="285"/>
      <c r="FP8" s="285"/>
      <c r="FQ8" s="285"/>
      <c r="FR8" s="285"/>
      <c r="FS8" s="285"/>
      <c r="FT8" s="285"/>
      <c r="FU8" s="285"/>
      <c r="FV8" s="285"/>
      <c r="FW8" s="285"/>
      <c r="FX8" s="285"/>
      <c r="FY8" s="285"/>
      <c r="FZ8" s="285"/>
      <c r="GA8" s="285"/>
      <c r="GB8" s="285"/>
      <c r="GC8" s="285"/>
      <c r="GD8" s="285"/>
      <c r="GE8" s="285"/>
      <c r="GF8" s="285"/>
      <c r="GG8" s="285"/>
      <c r="GH8" s="285"/>
      <c r="GI8" s="285"/>
      <c r="GJ8" s="285"/>
      <c r="GK8" s="285"/>
      <c r="GL8" s="285"/>
      <c r="GM8" s="285"/>
      <c r="GN8" s="285"/>
      <c r="GO8" s="285"/>
      <c r="GP8" s="285"/>
      <c r="GQ8" s="285"/>
      <c r="GR8" s="285"/>
      <c r="GS8" s="285"/>
      <c r="GT8" s="285"/>
      <c r="GU8" s="285"/>
      <c r="GV8" s="285"/>
      <c r="GW8" s="285"/>
      <c r="GX8" s="285"/>
      <c r="GY8" s="285"/>
      <c r="GZ8" s="285"/>
      <c r="HA8" s="285"/>
      <c r="HB8" s="285"/>
      <c r="HC8" s="285"/>
      <c r="HD8" s="285"/>
      <c r="HE8" s="285"/>
      <c r="HF8" s="285"/>
      <c r="HG8" s="285"/>
      <c r="HH8" s="285"/>
      <c r="HI8" s="285"/>
      <c r="HJ8" s="285"/>
      <c r="HK8" s="285"/>
      <c r="HL8" s="285"/>
      <c r="HM8" s="285"/>
      <c r="HN8" s="285"/>
      <c r="HO8" s="285"/>
      <c r="HP8" s="285"/>
      <c r="HQ8" s="285"/>
      <c r="HR8" s="285"/>
      <c r="HS8" s="285"/>
      <c r="HT8" s="285"/>
      <c r="HU8" s="285"/>
      <c r="HV8" s="285"/>
      <c r="HW8" s="285"/>
      <c r="HX8" s="285"/>
      <c r="HY8" s="285"/>
      <c r="HZ8" s="285"/>
      <c r="IA8" s="285"/>
      <c r="IB8" s="285"/>
      <c r="IC8" s="285"/>
      <c r="ID8" s="285"/>
      <c r="IE8" s="285"/>
      <c r="IF8" s="285"/>
      <c r="IG8" s="285"/>
      <c r="IH8" s="285"/>
      <c r="II8" s="285"/>
      <c r="IJ8" s="285"/>
      <c r="IK8" s="285"/>
      <c r="IL8" s="285"/>
      <c r="IM8" s="285"/>
      <c r="IN8" s="285"/>
      <c r="IO8" s="285"/>
      <c r="IP8" s="285"/>
      <c r="IQ8" s="285"/>
      <c r="IR8" s="285"/>
      <c r="IS8" s="285"/>
      <c r="IT8" s="285"/>
      <c r="IU8" s="285"/>
    </row>
    <row r="9" spans="1:256" x14ac:dyDescent="0.3">
      <c r="A9" s="218" t="s">
        <v>25</v>
      </c>
      <c r="B9" s="188">
        <f>SUM(B5:B8)</f>
        <v>585</v>
      </c>
      <c r="C9" s="290">
        <f>SUM(C5:C8)</f>
        <v>19.98</v>
      </c>
      <c r="D9" s="290">
        <f>SUM(D5:D8)</f>
        <v>25.189999999999998</v>
      </c>
      <c r="E9" s="290">
        <f>SUM(E5:E8)</f>
        <v>76.759999999999991</v>
      </c>
      <c r="F9" s="290">
        <f>SUM(F5:F8)</f>
        <v>616.4</v>
      </c>
      <c r="G9" s="290"/>
      <c r="H9" s="290"/>
    </row>
    <row r="10" spans="1:256" x14ac:dyDescent="0.3">
      <c r="A10" s="263" t="s">
        <v>211</v>
      </c>
      <c r="B10" s="263"/>
      <c r="C10" s="308"/>
      <c r="D10" s="308"/>
      <c r="E10" s="308"/>
      <c r="F10" s="308"/>
      <c r="G10" s="263"/>
      <c r="H10" s="263"/>
    </row>
    <row r="11" spans="1:256" x14ac:dyDescent="0.25">
      <c r="A11" s="208" t="s">
        <v>284</v>
      </c>
      <c r="B11" s="286">
        <v>50</v>
      </c>
      <c r="C11" s="231">
        <v>5.15</v>
      </c>
      <c r="D11" s="231">
        <v>5.07</v>
      </c>
      <c r="E11" s="231">
        <v>40.880000000000003</v>
      </c>
      <c r="F11" s="231">
        <v>219.57</v>
      </c>
      <c r="G11" s="210" t="s">
        <v>285</v>
      </c>
      <c r="H11" s="225" t="s">
        <v>286</v>
      </c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  <c r="BE11" s="285"/>
      <c r="BF11" s="285"/>
      <c r="BG11" s="285"/>
      <c r="BH11" s="285"/>
      <c r="BI11" s="285"/>
      <c r="BJ11" s="285"/>
      <c r="BK11" s="285"/>
      <c r="BL11" s="285"/>
      <c r="BM11" s="285"/>
      <c r="BN11" s="285"/>
      <c r="BO11" s="285"/>
      <c r="BP11" s="285"/>
      <c r="BQ11" s="285"/>
      <c r="BR11" s="285"/>
      <c r="BS11" s="285"/>
      <c r="BT11" s="285"/>
      <c r="BU11" s="285"/>
      <c r="BV11" s="285"/>
      <c r="BW11" s="285"/>
      <c r="BX11" s="285"/>
      <c r="BY11" s="285"/>
      <c r="BZ11" s="285"/>
      <c r="CA11" s="285"/>
      <c r="CB11" s="285"/>
      <c r="CC11" s="285"/>
      <c r="CD11" s="285"/>
      <c r="CE11" s="285"/>
      <c r="CF11" s="285"/>
      <c r="CG11" s="285"/>
      <c r="CH11" s="285"/>
      <c r="CI11" s="285"/>
      <c r="CJ11" s="285"/>
      <c r="CK11" s="285"/>
      <c r="CL11" s="285"/>
      <c r="CM11" s="285"/>
      <c r="CN11" s="285"/>
      <c r="CO11" s="285"/>
      <c r="CP11" s="285"/>
      <c r="CQ11" s="285"/>
      <c r="CR11" s="285"/>
      <c r="CS11" s="285"/>
      <c r="CT11" s="285"/>
      <c r="CU11" s="285"/>
      <c r="CV11" s="285"/>
      <c r="CW11" s="285"/>
      <c r="CX11" s="285"/>
      <c r="CY11" s="285"/>
      <c r="CZ11" s="285"/>
      <c r="DA11" s="285"/>
      <c r="DB11" s="285"/>
      <c r="DC11" s="285"/>
      <c r="DD11" s="285"/>
      <c r="DE11" s="285"/>
      <c r="DF11" s="285"/>
      <c r="DG11" s="285"/>
      <c r="DH11" s="285"/>
      <c r="DI11" s="285"/>
      <c r="DJ11" s="285"/>
      <c r="DK11" s="285"/>
      <c r="DL11" s="285"/>
      <c r="DM11" s="285"/>
      <c r="DN11" s="285"/>
      <c r="DO11" s="285"/>
      <c r="DP11" s="285"/>
      <c r="DQ11" s="285"/>
      <c r="DR11" s="285"/>
      <c r="DS11" s="285"/>
      <c r="DT11" s="285"/>
      <c r="DU11" s="285"/>
      <c r="DV11" s="285"/>
      <c r="DW11" s="285"/>
      <c r="DX11" s="285"/>
      <c r="DY11" s="285"/>
      <c r="DZ11" s="285"/>
      <c r="EA11" s="285"/>
      <c r="EB11" s="285"/>
      <c r="EC11" s="285"/>
      <c r="ED11" s="285"/>
      <c r="EE11" s="285"/>
      <c r="EF11" s="285"/>
      <c r="EG11" s="285"/>
      <c r="EH11" s="285"/>
      <c r="EI11" s="285"/>
      <c r="EJ11" s="285"/>
      <c r="EK11" s="285"/>
      <c r="EL11" s="285"/>
      <c r="EM11" s="285"/>
      <c r="EN11" s="285"/>
      <c r="EO11" s="285"/>
      <c r="EP11" s="285"/>
      <c r="EQ11" s="285"/>
      <c r="ER11" s="285"/>
      <c r="ES11" s="285"/>
      <c r="ET11" s="285"/>
      <c r="EU11" s="285"/>
      <c r="EV11" s="285"/>
      <c r="EW11" s="285"/>
      <c r="EX11" s="285"/>
      <c r="EY11" s="285"/>
      <c r="EZ11" s="285"/>
      <c r="FA11" s="285"/>
      <c r="FB11" s="285"/>
      <c r="FC11" s="285"/>
      <c r="FD11" s="285"/>
      <c r="FE11" s="285"/>
      <c r="FF11" s="285"/>
      <c r="FG11" s="285"/>
      <c r="FH11" s="285"/>
      <c r="FI11" s="285"/>
      <c r="FJ11" s="285"/>
      <c r="FK11" s="285"/>
      <c r="FL11" s="285"/>
      <c r="FM11" s="285"/>
      <c r="FN11" s="285"/>
      <c r="FO11" s="285"/>
      <c r="FP11" s="285"/>
      <c r="FQ11" s="285"/>
      <c r="FR11" s="285"/>
      <c r="FS11" s="285"/>
      <c r="FT11" s="285"/>
      <c r="FU11" s="285"/>
      <c r="FV11" s="285"/>
      <c r="FW11" s="285"/>
      <c r="FX11" s="285"/>
      <c r="FY11" s="285"/>
      <c r="FZ11" s="285"/>
      <c r="GA11" s="285"/>
      <c r="GB11" s="285"/>
      <c r="GC11" s="285"/>
      <c r="GD11" s="285"/>
      <c r="GE11" s="285"/>
      <c r="GF11" s="285"/>
      <c r="GG11" s="285"/>
      <c r="GH11" s="285"/>
      <c r="GI11" s="285"/>
      <c r="GJ11" s="285"/>
      <c r="GK11" s="285"/>
      <c r="GL11" s="285"/>
      <c r="GM11" s="285"/>
      <c r="GN11" s="285"/>
      <c r="GO11" s="285"/>
      <c r="GP11" s="285"/>
      <c r="GQ11" s="285"/>
      <c r="GR11" s="285"/>
      <c r="GS11" s="285"/>
      <c r="GT11" s="285"/>
      <c r="GU11" s="285"/>
      <c r="GV11" s="285"/>
      <c r="GW11" s="285"/>
      <c r="GX11" s="285"/>
      <c r="GY11" s="285"/>
      <c r="GZ11" s="285"/>
      <c r="HA11" s="285"/>
      <c r="HB11" s="285"/>
      <c r="HC11" s="285"/>
      <c r="HD11" s="285"/>
      <c r="HE11" s="285"/>
      <c r="HF11" s="285"/>
      <c r="HG11" s="285"/>
      <c r="HH11" s="285"/>
      <c r="HI11" s="285"/>
      <c r="HJ11" s="285"/>
      <c r="HK11" s="285"/>
      <c r="HL11" s="285"/>
      <c r="HM11" s="285"/>
      <c r="HN11" s="285"/>
      <c r="HO11" s="285"/>
      <c r="HP11" s="285"/>
      <c r="HQ11" s="285"/>
      <c r="HR11" s="285"/>
      <c r="HS11" s="285"/>
      <c r="HT11" s="285"/>
      <c r="HU11" s="285"/>
      <c r="HV11" s="285"/>
      <c r="HW11" s="285"/>
      <c r="HX11" s="285"/>
      <c r="HY11" s="285"/>
      <c r="HZ11" s="285"/>
      <c r="IA11" s="285"/>
      <c r="IB11" s="285"/>
      <c r="IC11" s="285"/>
      <c r="ID11" s="285"/>
      <c r="IE11" s="285"/>
      <c r="IF11" s="285"/>
      <c r="IG11" s="285"/>
      <c r="IH11" s="285"/>
      <c r="II11" s="285"/>
      <c r="IJ11" s="285"/>
      <c r="IK11" s="285"/>
      <c r="IL11" s="285"/>
      <c r="IM11" s="285"/>
      <c r="IN11" s="285"/>
      <c r="IO11" s="285"/>
      <c r="IP11" s="285"/>
      <c r="IQ11" s="285"/>
      <c r="IR11" s="285"/>
      <c r="IS11" s="285"/>
      <c r="IT11" s="285"/>
      <c r="IU11" s="285"/>
    </row>
    <row r="12" spans="1:256" x14ac:dyDescent="0.25">
      <c r="A12" s="307" t="s">
        <v>21</v>
      </c>
      <c r="B12" s="258">
        <v>215</v>
      </c>
      <c r="C12" s="288">
        <v>7.0000000000000007E-2</v>
      </c>
      <c r="D12" s="288">
        <v>0.02</v>
      </c>
      <c r="E12" s="288">
        <v>15</v>
      </c>
      <c r="F12" s="288">
        <v>60</v>
      </c>
      <c r="G12" s="258" t="s">
        <v>22</v>
      </c>
      <c r="H12" s="225" t="s">
        <v>23</v>
      </c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/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  <c r="GM12" s="192"/>
      <c r="GN12" s="192"/>
      <c r="GO12" s="192"/>
      <c r="GP12" s="192"/>
      <c r="GQ12" s="192"/>
      <c r="GR12" s="192"/>
      <c r="GS12" s="192"/>
      <c r="GT12" s="192"/>
      <c r="GU12" s="192"/>
      <c r="GV12" s="192"/>
      <c r="GW12" s="192"/>
      <c r="GX12" s="192"/>
      <c r="GY12" s="192"/>
      <c r="GZ12" s="192"/>
      <c r="HA12" s="192"/>
      <c r="HB12" s="192"/>
      <c r="HC12" s="192"/>
      <c r="HD12" s="192"/>
      <c r="HE12" s="192"/>
      <c r="HF12" s="192"/>
      <c r="HG12" s="192"/>
      <c r="HH12" s="192"/>
      <c r="HI12" s="192"/>
      <c r="HJ12" s="192"/>
      <c r="HK12" s="192"/>
      <c r="HL12" s="192"/>
      <c r="HM12" s="192"/>
      <c r="HN12" s="192"/>
      <c r="HO12" s="192"/>
      <c r="HP12" s="192"/>
      <c r="HQ12" s="192"/>
      <c r="HR12" s="192"/>
      <c r="HS12" s="192"/>
      <c r="HT12" s="192"/>
      <c r="HU12" s="192"/>
      <c r="HV12" s="192"/>
      <c r="HW12" s="192"/>
      <c r="HX12" s="192"/>
      <c r="HY12" s="192"/>
      <c r="HZ12" s="192"/>
      <c r="IA12" s="192"/>
      <c r="IB12" s="192"/>
      <c r="IC12" s="192"/>
      <c r="ID12" s="192"/>
      <c r="IE12" s="192"/>
      <c r="IF12" s="192"/>
      <c r="IG12" s="192"/>
      <c r="IH12" s="192"/>
      <c r="II12" s="192"/>
      <c r="IJ12" s="192"/>
      <c r="IK12" s="192"/>
      <c r="IL12" s="192"/>
      <c r="IM12" s="192"/>
      <c r="IN12" s="192"/>
      <c r="IO12" s="192"/>
      <c r="IP12" s="192"/>
      <c r="IQ12" s="192"/>
      <c r="IR12" s="192"/>
      <c r="IS12" s="192"/>
      <c r="IT12" s="192"/>
      <c r="IU12" s="192"/>
    </row>
    <row r="13" spans="1:256" x14ac:dyDescent="0.3">
      <c r="A13" s="218" t="s">
        <v>25</v>
      </c>
      <c r="B13" s="188">
        <f>SUM(B11:B12)</f>
        <v>265</v>
      </c>
      <c r="C13" s="188">
        <f>SUM(C11:C12)</f>
        <v>5.2200000000000006</v>
      </c>
      <c r="D13" s="188">
        <f>SUM(D11:D12)</f>
        <v>5.09</v>
      </c>
      <c r="E13" s="188">
        <f>SUM(E11:E12)</f>
        <v>55.88</v>
      </c>
      <c r="F13" s="188">
        <f>SUM(F11:F12)</f>
        <v>279.57</v>
      </c>
      <c r="G13" s="188"/>
      <c r="H13" s="188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246"/>
      <c r="BC13" s="246"/>
      <c r="BD13" s="246"/>
      <c r="BE13" s="246"/>
      <c r="BF13" s="246"/>
      <c r="BG13" s="246"/>
      <c r="BH13" s="246"/>
      <c r="BI13" s="246"/>
      <c r="BJ13" s="246"/>
      <c r="BK13" s="246"/>
      <c r="BL13" s="246"/>
      <c r="BM13" s="246"/>
      <c r="BN13" s="246"/>
      <c r="BO13" s="246"/>
      <c r="BP13" s="246"/>
      <c r="BQ13" s="246"/>
      <c r="BR13" s="246"/>
      <c r="BS13" s="246"/>
      <c r="BT13" s="246"/>
      <c r="BU13" s="246"/>
      <c r="BV13" s="246"/>
      <c r="BW13" s="246"/>
      <c r="BX13" s="246"/>
      <c r="BY13" s="246"/>
      <c r="BZ13" s="246"/>
      <c r="CA13" s="246"/>
      <c r="CB13" s="246"/>
      <c r="CC13" s="246"/>
      <c r="CD13" s="246"/>
      <c r="CE13" s="246"/>
      <c r="CF13" s="246"/>
      <c r="CG13" s="246"/>
      <c r="CH13" s="246"/>
      <c r="CI13" s="246"/>
      <c r="CJ13" s="246"/>
      <c r="CK13" s="246"/>
      <c r="CL13" s="246"/>
      <c r="CM13" s="246"/>
      <c r="CN13" s="246"/>
      <c r="CO13" s="246"/>
      <c r="CP13" s="246"/>
      <c r="CQ13" s="246"/>
      <c r="CR13" s="246"/>
      <c r="CS13" s="246"/>
      <c r="CT13" s="246"/>
      <c r="CU13" s="246"/>
      <c r="CV13" s="246"/>
      <c r="CW13" s="246"/>
      <c r="CX13" s="246"/>
      <c r="CY13" s="246"/>
      <c r="CZ13" s="246"/>
      <c r="DA13" s="246"/>
      <c r="DB13" s="246"/>
      <c r="DC13" s="246"/>
      <c r="DD13" s="246"/>
      <c r="DE13" s="246"/>
      <c r="DF13" s="246"/>
      <c r="DG13" s="246"/>
      <c r="DH13" s="246"/>
      <c r="DI13" s="246"/>
      <c r="DJ13" s="246"/>
      <c r="DK13" s="246"/>
      <c r="DL13" s="246"/>
      <c r="DM13" s="246"/>
      <c r="DN13" s="246"/>
      <c r="DO13" s="246"/>
      <c r="DP13" s="246"/>
      <c r="DQ13" s="246"/>
      <c r="DR13" s="246"/>
      <c r="DS13" s="246"/>
      <c r="DT13" s="246"/>
      <c r="DU13" s="246"/>
      <c r="DV13" s="246"/>
      <c r="DW13" s="246"/>
      <c r="DX13" s="246"/>
      <c r="DY13" s="246"/>
      <c r="DZ13" s="246"/>
      <c r="EA13" s="246"/>
      <c r="EB13" s="246"/>
      <c r="EC13" s="246"/>
      <c r="ED13" s="246"/>
      <c r="EE13" s="246"/>
      <c r="EF13" s="246"/>
      <c r="EG13" s="246"/>
      <c r="EH13" s="246"/>
      <c r="EI13" s="246"/>
      <c r="EJ13" s="246"/>
      <c r="EK13" s="246"/>
      <c r="EL13" s="246"/>
      <c r="EM13" s="246"/>
      <c r="EN13" s="246"/>
      <c r="EO13" s="246"/>
      <c r="EP13" s="246"/>
      <c r="EQ13" s="246"/>
      <c r="ER13" s="246"/>
      <c r="ES13" s="246"/>
      <c r="ET13" s="246"/>
      <c r="EU13" s="246"/>
      <c r="EV13" s="246"/>
      <c r="EW13" s="246"/>
      <c r="EX13" s="246"/>
      <c r="EY13" s="246"/>
      <c r="EZ13" s="246"/>
      <c r="FA13" s="246"/>
      <c r="FB13" s="246"/>
      <c r="FC13" s="246"/>
      <c r="FD13" s="246"/>
      <c r="FE13" s="246"/>
      <c r="FF13" s="246"/>
      <c r="FG13" s="246"/>
      <c r="FH13" s="246"/>
      <c r="FI13" s="246"/>
      <c r="FJ13" s="246"/>
      <c r="FK13" s="246"/>
      <c r="FL13" s="246"/>
      <c r="FM13" s="246"/>
      <c r="FN13" s="246"/>
      <c r="FO13" s="246"/>
      <c r="FP13" s="246"/>
      <c r="FQ13" s="246"/>
      <c r="FR13" s="246"/>
      <c r="FS13" s="246"/>
      <c r="FT13" s="246"/>
      <c r="FU13" s="246"/>
      <c r="FV13" s="246"/>
      <c r="FW13" s="246"/>
      <c r="FX13" s="246"/>
      <c r="FY13" s="246"/>
      <c r="FZ13" s="246"/>
      <c r="GA13" s="246"/>
      <c r="GB13" s="246"/>
      <c r="GC13" s="246"/>
      <c r="GD13" s="246"/>
      <c r="GE13" s="246"/>
      <c r="GF13" s="246"/>
      <c r="GG13" s="246"/>
      <c r="GH13" s="246"/>
      <c r="GI13" s="246"/>
      <c r="GJ13" s="246"/>
      <c r="GK13" s="246"/>
      <c r="GL13" s="246"/>
      <c r="GM13" s="246"/>
      <c r="GN13" s="246"/>
      <c r="GO13" s="246"/>
      <c r="GP13" s="246"/>
      <c r="GQ13" s="246"/>
      <c r="GR13" s="246"/>
      <c r="GS13" s="246"/>
      <c r="GT13" s="246"/>
      <c r="GU13" s="246"/>
      <c r="GV13" s="246"/>
      <c r="GW13" s="246"/>
      <c r="GX13" s="246"/>
      <c r="GY13" s="246"/>
      <c r="GZ13" s="246"/>
      <c r="HA13" s="246"/>
      <c r="HB13" s="246"/>
      <c r="HC13" s="246"/>
      <c r="HD13" s="246"/>
      <c r="HE13" s="246"/>
      <c r="HF13" s="246"/>
      <c r="HG13" s="246"/>
      <c r="HH13" s="246"/>
      <c r="HI13" s="246"/>
      <c r="HJ13" s="246"/>
      <c r="HK13" s="246"/>
      <c r="HL13" s="246"/>
      <c r="HM13" s="246"/>
      <c r="HN13" s="246"/>
      <c r="HO13" s="246"/>
      <c r="HP13" s="246"/>
      <c r="HQ13" s="246"/>
      <c r="HR13" s="246"/>
      <c r="HS13" s="246"/>
      <c r="HT13" s="246"/>
      <c r="HU13" s="246"/>
      <c r="HV13" s="246"/>
      <c r="HW13" s="246"/>
      <c r="HX13" s="246"/>
      <c r="HY13" s="246"/>
      <c r="HZ13" s="246"/>
      <c r="IA13" s="246"/>
      <c r="IB13" s="246"/>
      <c r="IC13" s="246"/>
      <c r="ID13" s="246"/>
      <c r="IE13" s="246"/>
      <c r="IF13" s="246"/>
      <c r="IG13" s="246"/>
      <c r="IH13" s="246"/>
      <c r="II13" s="246"/>
      <c r="IJ13" s="246"/>
      <c r="IK13" s="246"/>
      <c r="IL13" s="246"/>
      <c r="IM13" s="246"/>
      <c r="IN13" s="246"/>
      <c r="IO13" s="246"/>
      <c r="IP13" s="246"/>
      <c r="IQ13" s="246"/>
      <c r="IR13" s="246"/>
      <c r="IS13" s="246"/>
      <c r="IT13" s="246"/>
      <c r="IU13" s="246"/>
    </row>
    <row r="14" spans="1:256" x14ac:dyDescent="0.3">
      <c r="A14" s="218" t="s">
        <v>184</v>
      </c>
      <c r="B14" s="188">
        <f>SUM(B9,B13)</f>
        <v>850</v>
      </c>
      <c r="C14" s="188">
        <f>SUM(C9,C13)</f>
        <v>25.200000000000003</v>
      </c>
      <c r="D14" s="188">
        <f>SUM(D9,D13)</f>
        <v>30.279999999999998</v>
      </c>
      <c r="E14" s="188">
        <f>SUM(E9,E13)</f>
        <v>132.63999999999999</v>
      </c>
      <c r="F14" s="188">
        <f>SUM(F9,F13)</f>
        <v>895.97</v>
      </c>
      <c r="G14" s="188"/>
      <c r="H14" s="188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246"/>
      <c r="AX14" s="246"/>
      <c r="AY14" s="246"/>
      <c r="AZ14" s="246"/>
      <c r="BA14" s="246"/>
      <c r="BB14" s="246"/>
      <c r="BC14" s="246"/>
      <c r="BD14" s="246"/>
      <c r="BE14" s="246"/>
      <c r="BF14" s="246"/>
      <c r="BG14" s="246"/>
      <c r="BH14" s="246"/>
      <c r="BI14" s="246"/>
      <c r="BJ14" s="246"/>
      <c r="BK14" s="246"/>
      <c r="BL14" s="246"/>
      <c r="BM14" s="246"/>
      <c r="BN14" s="246"/>
      <c r="BO14" s="246"/>
      <c r="BP14" s="246"/>
      <c r="BQ14" s="246"/>
      <c r="BR14" s="246"/>
      <c r="BS14" s="246"/>
      <c r="BT14" s="246"/>
      <c r="BU14" s="246"/>
      <c r="BV14" s="246"/>
      <c r="BW14" s="246"/>
      <c r="BX14" s="246"/>
      <c r="BY14" s="246"/>
      <c r="BZ14" s="246"/>
      <c r="CA14" s="246"/>
      <c r="CB14" s="246"/>
      <c r="CC14" s="246"/>
      <c r="CD14" s="246"/>
      <c r="CE14" s="246"/>
      <c r="CF14" s="246"/>
      <c r="CG14" s="246"/>
      <c r="CH14" s="246"/>
      <c r="CI14" s="246"/>
      <c r="CJ14" s="246"/>
      <c r="CK14" s="246"/>
      <c r="CL14" s="246"/>
      <c r="CM14" s="246"/>
      <c r="CN14" s="246"/>
      <c r="CO14" s="246"/>
      <c r="CP14" s="246"/>
      <c r="CQ14" s="246"/>
      <c r="CR14" s="246"/>
      <c r="CS14" s="246"/>
      <c r="CT14" s="246"/>
      <c r="CU14" s="246"/>
      <c r="CV14" s="246"/>
      <c r="CW14" s="246"/>
      <c r="CX14" s="246"/>
      <c r="CY14" s="246"/>
      <c r="CZ14" s="246"/>
      <c r="DA14" s="246"/>
      <c r="DB14" s="246"/>
      <c r="DC14" s="246"/>
      <c r="DD14" s="246"/>
      <c r="DE14" s="246"/>
      <c r="DF14" s="246"/>
      <c r="DG14" s="246"/>
      <c r="DH14" s="246"/>
      <c r="DI14" s="246"/>
      <c r="DJ14" s="246"/>
      <c r="DK14" s="246"/>
      <c r="DL14" s="246"/>
      <c r="DM14" s="246"/>
      <c r="DN14" s="246"/>
      <c r="DO14" s="246"/>
      <c r="DP14" s="246"/>
      <c r="DQ14" s="246"/>
      <c r="DR14" s="246"/>
      <c r="DS14" s="246"/>
      <c r="DT14" s="246"/>
      <c r="DU14" s="246"/>
      <c r="DV14" s="246"/>
      <c r="DW14" s="246"/>
      <c r="DX14" s="246"/>
      <c r="DY14" s="246"/>
      <c r="DZ14" s="246"/>
      <c r="EA14" s="246"/>
      <c r="EB14" s="246"/>
      <c r="EC14" s="246"/>
      <c r="ED14" s="246"/>
      <c r="EE14" s="246"/>
      <c r="EF14" s="246"/>
      <c r="EG14" s="246"/>
      <c r="EH14" s="246"/>
      <c r="EI14" s="246"/>
      <c r="EJ14" s="246"/>
      <c r="EK14" s="246"/>
      <c r="EL14" s="246"/>
      <c r="EM14" s="246"/>
      <c r="EN14" s="246"/>
      <c r="EO14" s="246"/>
      <c r="EP14" s="246"/>
      <c r="EQ14" s="246"/>
      <c r="ER14" s="246"/>
      <c r="ES14" s="246"/>
      <c r="ET14" s="246"/>
      <c r="EU14" s="246"/>
      <c r="EV14" s="246"/>
      <c r="EW14" s="246"/>
      <c r="EX14" s="246"/>
      <c r="EY14" s="246"/>
      <c r="EZ14" s="246"/>
      <c r="FA14" s="246"/>
      <c r="FB14" s="246"/>
      <c r="FC14" s="246"/>
      <c r="FD14" s="246"/>
      <c r="FE14" s="246"/>
      <c r="FF14" s="246"/>
      <c r="FG14" s="246"/>
      <c r="FH14" s="246"/>
      <c r="FI14" s="246"/>
      <c r="FJ14" s="246"/>
      <c r="FK14" s="246"/>
      <c r="FL14" s="246"/>
      <c r="FM14" s="246"/>
      <c r="FN14" s="246"/>
      <c r="FO14" s="246"/>
      <c r="FP14" s="246"/>
      <c r="FQ14" s="246"/>
      <c r="FR14" s="246"/>
      <c r="FS14" s="246"/>
      <c r="FT14" s="246"/>
      <c r="FU14" s="246"/>
      <c r="FV14" s="246"/>
      <c r="FW14" s="246"/>
      <c r="FX14" s="246"/>
      <c r="FY14" s="246"/>
      <c r="FZ14" s="246"/>
      <c r="GA14" s="246"/>
      <c r="GB14" s="246"/>
      <c r="GC14" s="246"/>
      <c r="GD14" s="246"/>
      <c r="GE14" s="246"/>
      <c r="GF14" s="246"/>
      <c r="GG14" s="246"/>
      <c r="GH14" s="246"/>
      <c r="GI14" s="246"/>
      <c r="GJ14" s="246"/>
      <c r="GK14" s="246"/>
      <c r="GL14" s="246"/>
      <c r="GM14" s="246"/>
      <c r="GN14" s="246"/>
      <c r="GO14" s="246"/>
      <c r="GP14" s="246"/>
      <c r="GQ14" s="246"/>
      <c r="GR14" s="246"/>
      <c r="GS14" s="246"/>
      <c r="GT14" s="246"/>
      <c r="GU14" s="246"/>
      <c r="GV14" s="246"/>
      <c r="GW14" s="246"/>
      <c r="GX14" s="246"/>
      <c r="GY14" s="246"/>
      <c r="GZ14" s="246"/>
      <c r="HA14" s="246"/>
      <c r="HB14" s="246"/>
      <c r="HC14" s="246"/>
      <c r="HD14" s="246"/>
      <c r="HE14" s="246"/>
      <c r="HF14" s="246"/>
      <c r="HG14" s="246"/>
      <c r="HH14" s="246"/>
      <c r="HI14" s="246"/>
      <c r="HJ14" s="246"/>
      <c r="HK14" s="246"/>
      <c r="HL14" s="246"/>
      <c r="HM14" s="246"/>
      <c r="HN14" s="246"/>
      <c r="HO14" s="246"/>
      <c r="HP14" s="246"/>
      <c r="HQ14" s="246"/>
      <c r="HR14" s="246"/>
      <c r="HS14" s="246"/>
      <c r="HT14" s="246"/>
      <c r="HU14" s="246"/>
      <c r="HV14" s="246"/>
      <c r="HW14" s="246"/>
      <c r="HX14" s="246"/>
      <c r="HY14" s="246"/>
      <c r="HZ14" s="246"/>
      <c r="IA14" s="246"/>
      <c r="IB14" s="246"/>
      <c r="IC14" s="246"/>
      <c r="ID14" s="246"/>
      <c r="IE14" s="246"/>
      <c r="IF14" s="246"/>
      <c r="IG14" s="246"/>
      <c r="IH14" s="246"/>
      <c r="II14" s="246"/>
      <c r="IJ14" s="246"/>
      <c r="IK14" s="246"/>
      <c r="IL14" s="246"/>
      <c r="IM14" s="246"/>
      <c r="IN14" s="246"/>
      <c r="IO14" s="246"/>
      <c r="IP14" s="246"/>
      <c r="IQ14" s="246"/>
      <c r="IR14" s="246"/>
      <c r="IS14" s="246"/>
      <c r="IT14" s="246"/>
      <c r="IU14" s="246"/>
    </row>
    <row r="15" spans="1:256" x14ac:dyDescent="0.3">
      <c r="A15" s="185" t="s">
        <v>50</v>
      </c>
      <c r="B15" s="186"/>
      <c r="C15" s="186"/>
      <c r="D15" s="186"/>
      <c r="E15" s="186"/>
      <c r="F15" s="186"/>
      <c r="G15" s="186"/>
      <c r="H15" s="187"/>
      <c r="L15" s="222"/>
    </row>
    <row r="16" spans="1:256" ht="14.25" customHeight="1" x14ac:dyDescent="0.25">
      <c r="A16" s="188" t="s">
        <v>247</v>
      </c>
      <c r="B16" s="188" t="s">
        <v>6</v>
      </c>
      <c r="C16" s="189" t="s">
        <v>248</v>
      </c>
      <c r="D16" s="189" t="s">
        <v>249</v>
      </c>
      <c r="E16" s="189" t="s">
        <v>250</v>
      </c>
      <c r="F16" s="190" t="s">
        <v>10</v>
      </c>
      <c r="G16" s="290" t="s">
        <v>4</v>
      </c>
      <c r="H16" s="189" t="s">
        <v>251</v>
      </c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/>
      <c r="ET16" s="192"/>
      <c r="EU16" s="192"/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/>
      <c r="FL16" s="192"/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/>
      <c r="GB16" s="192"/>
      <c r="GC16" s="192"/>
      <c r="GD16" s="192"/>
      <c r="GE16" s="192"/>
      <c r="GF16" s="192"/>
      <c r="GG16" s="192"/>
      <c r="GH16" s="192"/>
      <c r="GI16" s="192"/>
      <c r="GJ16" s="192"/>
      <c r="GK16" s="192"/>
      <c r="GL16" s="192"/>
      <c r="GM16" s="192"/>
      <c r="GN16" s="192"/>
      <c r="GO16" s="192"/>
      <c r="GP16" s="192"/>
      <c r="GQ16" s="192"/>
      <c r="GR16" s="192"/>
      <c r="GS16" s="192"/>
      <c r="GT16" s="192"/>
      <c r="GU16" s="192"/>
      <c r="GV16" s="192"/>
      <c r="GW16" s="192"/>
      <c r="GX16" s="192"/>
      <c r="GY16" s="192"/>
      <c r="GZ16" s="192"/>
      <c r="HA16" s="192"/>
      <c r="HB16" s="192"/>
      <c r="HC16" s="192"/>
      <c r="HD16" s="192"/>
      <c r="HE16" s="192"/>
      <c r="HF16" s="192"/>
      <c r="HG16" s="192"/>
      <c r="HH16" s="192"/>
      <c r="HI16" s="192"/>
      <c r="HJ16" s="192"/>
      <c r="HK16" s="192"/>
      <c r="HL16" s="192"/>
      <c r="HM16" s="192"/>
      <c r="HN16" s="192"/>
      <c r="HO16" s="192"/>
      <c r="HP16" s="192"/>
      <c r="HQ16" s="192"/>
      <c r="HR16" s="192"/>
      <c r="HS16" s="192"/>
      <c r="HT16" s="192"/>
      <c r="HU16" s="192"/>
      <c r="HV16" s="192"/>
      <c r="HW16" s="192"/>
      <c r="HX16" s="192"/>
      <c r="HY16" s="192"/>
      <c r="HZ16" s="192"/>
      <c r="IA16" s="192"/>
      <c r="IB16" s="192"/>
      <c r="IC16" s="192"/>
      <c r="ID16" s="192"/>
      <c r="IE16" s="192"/>
      <c r="IF16" s="192"/>
      <c r="IG16" s="192"/>
      <c r="IH16" s="192"/>
      <c r="II16" s="192"/>
      <c r="IJ16" s="192"/>
      <c r="IK16" s="192"/>
      <c r="IL16" s="192"/>
      <c r="IM16" s="192"/>
      <c r="IN16" s="192"/>
      <c r="IO16" s="192"/>
      <c r="IP16" s="192"/>
      <c r="IQ16" s="192"/>
      <c r="IR16" s="192"/>
      <c r="IS16" s="192"/>
      <c r="IT16" s="192"/>
      <c r="IU16" s="192"/>
    </row>
    <row r="17" spans="1:256" x14ac:dyDescent="0.3">
      <c r="A17" s="193" t="s">
        <v>322</v>
      </c>
      <c r="B17" s="194"/>
      <c r="C17" s="195"/>
      <c r="D17" s="195"/>
      <c r="E17" s="195"/>
      <c r="F17" s="195"/>
      <c r="G17" s="194"/>
      <c r="H17" s="196"/>
    </row>
    <row r="18" spans="1:256" s="269" customFormat="1" ht="25.95" customHeight="1" x14ac:dyDescent="0.25">
      <c r="A18" s="221" t="s">
        <v>256</v>
      </c>
      <c r="B18" s="223">
        <v>70</v>
      </c>
      <c r="C18" s="199">
        <v>2.99</v>
      </c>
      <c r="D18" s="199">
        <v>10</v>
      </c>
      <c r="E18" s="199">
        <v>2.15</v>
      </c>
      <c r="F18" s="199">
        <v>110.46</v>
      </c>
      <c r="G18" s="224" t="s">
        <v>257</v>
      </c>
      <c r="H18" s="225" t="s">
        <v>258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84"/>
      <c r="CY18" s="184"/>
      <c r="CZ18" s="184"/>
      <c r="DA18" s="184"/>
      <c r="DB18" s="184"/>
      <c r="DC18" s="184"/>
      <c r="DD18" s="184"/>
      <c r="DE18" s="184"/>
      <c r="DF18" s="184"/>
      <c r="DG18" s="184"/>
      <c r="DH18" s="184"/>
      <c r="DI18" s="184"/>
      <c r="DJ18" s="184"/>
      <c r="DK18" s="184"/>
      <c r="DL18" s="184"/>
      <c r="DM18" s="184"/>
      <c r="DN18" s="184"/>
      <c r="DO18" s="184"/>
      <c r="DP18" s="184"/>
      <c r="DQ18" s="184"/>
      <c r="DR18" s="184"/>
      <c r="DS18" s="184"/>
      <c r="DT18" s="184"/>
      <c r="DU18" s="184"/>
      <c r="DV18" s="184"/>
      <c r="DW18" s="184"/>
      <c r="DX18" s="184"/>
      <c r="DY18" s="184"/>
      <c r="DZ18" s="184"/>
      <c r="EA18" s="184"/>
      <c r="EB18" s="184"/>
      <c r="EC18" s="184"/>
      <c r="ED18" s="184"/>
      <c r="EE18" s="184"/>
      <c r="EF18" s="184"/>
      <c r="EG18" s="184"/>
      <c r="EH18" s="184"/>
      <c r="EI18" s="184"/>
      <c r="EJ18" s="184"/>
      <c r="EK18" s="184"/>
      <c r="EL18" s="184"/>
      <c r="EM18" s="184"/>
      <c r="EN18" s="184"/>
      <c r="EO18" s="184"/>
      <c r="EP18" s="184"/>
      <c r="EQ18" s="184"/>
      <c r="ER18" s="184"/>
      <c r="ES18" s="184"/>
      <c r="ET18" s="184"/>
      <c r="EU18" s="184"/>
      <c r="EV18" s="184"/>
      <c r="EW18" s="184"/>
      <c r="EX18" s="184"/>
      <c r="EY18" s="184"/>
      <c r="EZ18" s="184"/>
      <c r="FA18" s="184"/>
      <c r="FB18" s="184"/>
      <c r="FC18" s="184"/>
      <c r="FD18" s="184"/>
      <c r="FE18" s="184"/>
      <c r="FF18" s="184"/>
      <c r="FG18" s="184"/>
      <c r="FH18" s="184"/>
      <c r="FI18" s="184"/>
      <c r="FJ18" s="184"/>
      <c r="FK18" s="184"/>
      <c r="FL18" s="184"/>
      <c r="FM18" s="184"/>
      <c r="FN18" s="184"/>
      <c r="FO18" s="184"/>
      <c r="FP18" s="184"/>
      <c r="FQ18" s="184"/>
      <c r="FR18" s="184"/>
      <c r="FS18" s="184"/>
      <c r="FT18" s="184"/>
      <c r="FU18" s="184"/>
      <c r="FV18" s="184"/>
      <c r="FW18" s="184"/>
      <c r="FX18" s="184"/>
      <c r="FY18" s="184"/>
      <c r="FZ18" s="184"/>
      <c r="GA18" s="184"/>
      <c r="GB18" s="184"/>
      <c r="GC18" s="184"/>
      <c r="GD18" s="184"/>
      <c r="GE18" s="184"/>
      <c r="GF18" s="184"/>
      <c r="GG18" s="184"/>
      <c r="GH18" s="184"/>
      <c r="GI18" s="184"/>
      <c r="GJ18" s="184"/>
      <c r="GK18" s="184"/>
      <c r="GL18" s="184"/>
      <c r="GM18" s="184"/>
      <c r="GN18" s="184"/>
      <c r="GO18" s="184"/>
      <c r="GP18" s="184"/>
      <c r="GQ18" s="184"/>
      <c r="GR18" s="184"/>
      <c r="GS18" s="184"/>
      <c r="GT18" s="184"/>
      <c r="GU18" s="184"/>
      <c r="GV18" s="184"/>
      <c r="GW18" s="184"/>
      <c r="GX18" s="184"/>
      <c r="GY18" s="184"/>
      <c r="GZ18" s="184"/>
      <c r="HA18" s="184"/>
      <c r="HB18" s="184"/>
      <c r="HC18" s="184"/>
      <c r="HD18" s="184"/>
      <c r="HE18" s="184"/>
      <c r="HF18" s="184"/>
      <c r="HG18" s="184"/>
      <c r="HH18" s="184"/>
      <c r="HI18" s="184"/>
      <c r="HJ18" s="184"/>
      <c r="HK18" s="184"/>
      <c r="HL18" s="184"/>
      <c r="HM18" s="184"/>
      <c r="HN18" s="184"/>
      <c r="HO18" s="184"/>
      <c r="HP18" s="184"/>
      <c r="HQ18" s="184"/>
      <c r="HR18" s="184"/>
      <c r="HS18" s="184"/>
      <c r="HT18" s="184"/>
      <c r="HU18" s="184"/>
      <c r="HV18" s="184"/>
      <c r="HW18" s="184"/>
      <c r="HX18" s="184"/>
      <c r="HY18" s="184"/>
      <c r="HZ18" s="184"/>
      <c r="IA18" s="184"/>
      <c r="IB18" s="184"/>
      <c r="IC18" s="184"/>
      <c r="ID18" s="184"/>
      <c r="IE18" s="184"/>
      <c r="IF18" s="184"/>
      <c r="IG18" s="184"/>
      <c r="IH18" s="184"/>
      <c r="II18" s="184"/>
      <c r="IJ18" s="184"/>
      <c r="IK18" s="184"/>
      <c r="IL18" s="184"/>
      <c r="IM18" s="184"/>
      <c r="IN18" s="184"/>
      <c r="IO18" s="184"/>
      <c r="IP18" s="184"/>
      <c r="IQ18" s="184"/>
      <c r="IR18" s="184"/>
      <c r="IS18" s="184"/>
      <c r="IT18" s="184"/>
      <c r="IU18" s="184"/>
    </row>
    <row r="19" spans="1:256" ht="15" customHeight="1" x14ac:dyDescent="0.3">
      <c r="A19" s="208" t="s">
        <v>51</v>
      </c>
      <c r="B19" s="292">
        <v>200</v>
      </c>
      <c r="C19" s="292">
        <v>20.56</v>
      </c>
      <c r="D19" s="292">
        <v>18.16</v>
      </c>
      <c r="E19" s="292">
        <v>56.38</v>
      </c>
      <c r="F19" s="292">
        <v>481.5</v>
      </c>
      <c r="G19" s="226" t="s">
        <v>52</v>
      </c>
      <c r="H19" s="235" t="s">
        <v>53</v>
      </c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/>
      <c r="AZ19" s="285"/>
      <c r="BA19" s="285"/>
      <c r="BB19" s="285"/>
      <c r="BC19" s="285"/>
      <c r="BD19" s="285"/>
      <c r="BE19" s="285"/>
      <c r="BF19" s="285"/>
      <c r="BG19" s="285"/>
      <c r="BH19" s="285"/>
      <c r="BI19" s="285"/>
      <c r="BJ19" s="285"/>
      <c r="BK19" s="285"/>
      <c r="BL19" s="285"/>
      <c r="BM19" s="285"/>
      <c r="BN19" s="285"/>
      <c r="BO19" s="285"/>
      <c r="BP19" s="285"/>
      <c r="BQ19" s="285"/>
      <c r="BR19" s="285"/>
      <c r="BS19" s="285"/>
      <c r="BT19" s="285"/>
      <c r="BU19" s="285"/>
      <c r="BV19" s="285"/>
      <c r="BW19" s="285"/>
      <c r="BX19" s="285"/>
      <c r="BY19" s="285"/>
      <c r="BZ19" s="285"/>
      <c r="CA19" s="285"/>
      <c r="CB19" s="285"/>
      <c r="CC19" s="285"/>
      <c r="CD19" s="285"/>
      <c r="CE19" s="285"/>
      <c r="CF19" s="285"/>
      <c r="CG19" s="285"/>
      <c r="CH19" s="285"/>
      <c r="CI19" s="285"/>
      <c r="CJ19" s="285"/>
      <c r="CK19" s="285"/>
      <c r="CL19" s="285"/>
      <c r="CM19" s="285"/>
      <c r="CN19" s="285"/>
      <c r="CO19" s="285"/>
      <c r="CP19" s="285"/>
      <c r="CQ19" s="285"/>
      <c r="CR19" s="285"/>
      <c r="CS19" s="285"/>
      <c r="CT19" s="285"/>
      <c r="CU19" s="285"/>
      <c r="CV19" s="285"/>
      <c r="CW19" s="285"/>
      <c r="CX19" s="285"/>
      <c r="CY19" s="285"/>
      <c r="CZ19" s="285"/>
      <c r="DA19" s="285"/>
      <c r="DB19" s="285"/>
      <c r="DC19" s="285"/>
      <c r="DD19" s="285"/>
      <c r="DE19" s="285"/>
      <c r="DF19" s="285"/>
      <c r="DG19" s="285"/>
      <c r="DH19" s="285"/>
      <c r="DI19" s="285"/>
      <c r="DJ19" s="285"/>
      <c r="DK19" s="285"/>
      <c r="DL19" s="285"/>
      <c r="DM19" s="285"/>
      <c r="DN19" s="285"/>
      <c r="DO19" s="285"/>
      <c r="DP19" s="285"/>
      <c r="DQ19" s="285"/>
      <c r="DR19" s="285"/>
      <c r="DS19" s="285"/>
      <c r="DT19" s="285"/>
      <c r="DU19" s="285"/>
      <c r="DV19" s="285"/>
      <c r="DW19" s="285"/>
      <c r="DX19" s="285"/>
      <c r="DY19" s="285"/>
      <c r="DZ19" s="285"/>
      <c r="EA19" s="285"/>
      <c r="EB19" s="285"/>
      <c r="EC19" s="285"/>
      <c r="ED19" s="285"/>
      <c r="EE19" s="285"/>
      <c r="EF19" s="285"/>
      <c r="EG19" s="285"/>
      <c r="EH19" s="285"/>
      <c r="EI19" s="285"/>
      <c r="EJ19" s="285"/>
      <c r="EK19" s="285"/>
      <c r="EL19" s="285"/>
      <c r="EM19" s="285"/>
      <c r="EN19" s="285"/>
      <c r="EO19" s="285"/>
      <c r="EP19" s="285"/>
      <c r="EQ19" s="285"/>
      <c r="ER19" s="285"/>
      <c r="ES19" s="285"/>
      <c r="ET19" s="285"/>
      <c r="EU19" s="285"/>
      <c r="EV19" s="285"/>
      <c r="EW19" s="285"/>
      <c r="EX19" s="285"/>
      <c r="EY19" s="285"/>
      <c r="EZ19" s="285"/>
      <c r="FA19" s="285"/>
      <c r="FB19" s="285"/>
      <c r="FC19" s="285"/>
      <c r="FD19" s="285"/>
      <c r="FE19" s="285"/>
      <c r="FF19" s="285"/>
      <c r="FG19" s="285"/>
      <c r="FH19" s="285"/>
      <c r="FI19" s="285"/>
      <c r="FJ19" s="285"/>
      <c r="FK19" s="285"/>
      <c r="FL19" s="285"/>
      <c r="FM19" s="285"/>
      <c r="FN19" s="285"/>
      <c r="FO19" s="285"/>
      <c r="FP19" s="285"/>
      <c r="FQ19" s="285"/>
      <c r="FR19" s="285"/>
      <c r="FS19" s="285"/>
      <c r="FT19" s="285"/>
      <c r="FU19" s="285"/>
      <c r="FV19" s="285"/>
      <c r="FW19" s="285"/>
      <c r="FX19" s="285"/>
      <c r="FY19" s="285"/>
      <c r="FZ19" s="285"/>
      <c r="GA19" s="285"/>
      <c r="GB19" s="285"/>
      <c r="GC19" s="285"/>
      <c r="GD19" s="285"/>
      <c r="GE19" s="285"/>
      <c r="GF19" s="285"/>
      <c r="GG19" s="285"/>
      <c r="GH19" s="285"/>
      <c r="GI19" s="285"/>
      <c r="GJ19" s="285"/>
      <c r="GK19" s="285"/>
      <c r="GL19" s="285"/>
      <c r="GM19" s="285"/>
      <c r="GN19" s="285"/>
      <c r="GO19" s="285"/>
      <c r="GP19" s="285"/>
      <c r="GQ19" s="285"/>
      <c r="GR19" s="285"/>
      <c r="GS19" s="285"/>
      <c r="GT19" s="285"/>
      <c r="GU19" s="285"/>
      <c r="GV19" s="285"/>
      <c r="GW19" s="285"/>
      <c r="GX19" s="285"/>
      <c r="GY19" s="285"/>
      <c r="GZ19" s="285"/>
      <c r="HA19" s="285"/>
      <c r="HB19" s="285"/>
      <c r="HC19" s="285"/>
      <c r="HD19" s="285"/>
      <c r="HE19" s="285"/>
      <c r="HF19" s="285"/>
      <c r="HG19" s="285"/>
      <c r="HH19" s="285"/>
      <c r="HI19" s="285"/>
      <c r="HJ19" s="285"/>
      <c r="HK19" s="285"/>
      <c r="HL19" s="285"/>
      <c r="HM19" s="285"/>
      <c r="HN19" s="285"/>
      <c r="HO19" s="285"/>
      <c r="HP19" s="285"/>
      <c r="HQ19" s="285"/>
      <c r="HR19" s="285"/>
      <c r="HS19" s="285"/>
      <c r="HT19" s="285"/>
      <c r="HU19" s="285"/>
      <c r="HV19" s="285"/>
      <c r="HW19" s="285"/>
      <c r="HX19" s="285"/>
      <c r="HY19" s="285"/>
      <c r="HZ19" s="285"/>
      <c r="IA19" s="285"/>
      <c r="IB19" s="285"/>
      <c r="IC19" s="285"/>
      <c r="ID19" s="285"/>
      <c r="IE19" s="285"/>
      <c r="IF19" s="285"/>
      <c r="IG19" s="285"/>
      <c r="IH19" s="285"/>
      <c r="II19" s="285"/>
      <c r="IJ19" s="285"/>
      <c r="IK19" s="285"/>
      <c r="IL19" s="285"/>
      <c r="IM19" s="285"/>
      <c r="IN19" s="285"/>
      <c r="IO19" s="285"/>
      <c r="IP19" s="285"/>
      <c r="IQ19" s="285"/>
      <c r="IR19" s="285"/>
      <c r="IS19" s="285"/>
      <c r="IT19" s="285"/>
      <c r="IU19" s="285"/>
      <c r="IV19" s="285"/>
    </row>
    <row r="20" spans="1:256" x14ac:dyDescent="0.25">
      <c r="A20" s="307" t="s">
        <v>21</v>
      </c>
      <c r="B20" s="258">
        <v>215</v>
      </c>
      <c r="C20" s="288">
        <v>7.0000000000000007E-2</v>
      </c>
      <c r="D20" s="288">
        <v>0.02</v>
      </c>
      <c r="E20" s="288">
        <v>15</v>
      </c>
      <c r="F20" s="288">
        <v>60</v>
      </c>
      <c r="G20" s="258" t="s">
        <v>22</v>
      </c>
      <c r="H20" s="225" t="s">
        <v>23</v>
      </c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/>
      <c r="CV20" s="192"/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/>
      <c r="DL20" s="192"/>
      <c r="DM20" s="192"/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2"/>
      <c r="DZ20" s="192"/>
      <c r="EA20" s="192"/>
      <c r="EB20" s="192"/>
      <c r="EC20" s="192"/>
      <c r="ED20" s="192"/>
      <c r="EE20" s="192"/>
      <c r="EF20" s="192"/>
      <c r="EG20" s="192"/>
      <c r="EH20" s="192"/>
      <c r="EI20" s="192"/>
      <c r="EJ20" s="192"/>
      <c r="EK20" s="192"/>
      <c r="EL20" s="192"/>
      <c r="EM20" s="192"/>
      <c r="EN20" s="192"/>
      <c r="EO20" s="192"/>
      <c r="EP20" s="192"/>
      <c r="EQ20" s="192"/>
      <c r="ER20" s="192"/>
      <c r="ES20" s="192"/>
      <c r="ET20" s="192"/>
      <c r="EU20" s="192"/>
      <c r="EV20" s="192"/>
      <c r="EW20" s="192"/>
      <c r="EX20" s="192"/>
      <c r="EY20" s="192"/>
      <c r="EZ20" s="192"/>
      <c r="FA20" s="192"/>
      <c r="FB20" s="192"/>
      <c r="FC20" s="192"/>
      <c r="FD20" s="192"/>
      <c r="FE20" s="192"/>
      <c r="FF20" s="192"/>
      <c r="FG20" s="192"/>
      <c r="FH20" s="192"/>
      <c r="FI20" s="192"/>
      <c r="FJ20" s="192"/>
      <c r="FK20" s="192"/>
      <c r="FL20" s="192"/>
      <c r="FM20" s="192"/>
      <c r="FN20" s="192"/>
      <c r="FO20" s="192"/>
      <c r="FP20" s="192"/>
      <c r="FQ20" s="192"/>
      <c r="FR20" s="192"/>
      <c r="FS20" s="192"/>
      <c r="FT20" s="192"/>
      <c r="FU20" s="192"/>
      <c r="FV20" s="192"/>
      <c r="FW20" s="192"/>
      <c r="FX20" s="192"/>
      <c r="FY20" s="192"/>
      <c r="FZ20" s="192"/>
      <c r="GA20" s="192"/>
      <c r="GB20" s="192"/>
      <c r="GC20" s="192"/>
      <c r="GD20" s="192"/>
      <c r="GE20" s="192"/>
      <c r="GF20" s="192"/>
      <c r="GG20" s="192"/>
      <c r="GH20" s="192"/>
      <c r="GI20" s="192"/>
      <c r="GJ20" s="192"/>
      <c r="GK20" s="192"/>
      <c r="GL20" s="192"/>
      <c r="GM20" s="192"/>
      <c r="GN20" s="192"/>
      <c r="GO20" s="192"/>
      <c r="GP20" s="192"/>
      <c r="GQ20" s="192"/>
      <c r="GR20" s="192"/>
      <c r="GS20" s="192"/>
      <c r="GT20" s="192"/>
      <c r="GU20" s="192"/>
      <c r="GV20" s="192"/>
      <c r="GW20" s="192"/>
      <c r="GX20" s="192"/>
      <c r="GY20" s="192"/>
      <c r="GZ20" s="192"/>
      <c r="HA20" s="192"/>
      <c r="HB20" s="192"/>
      <c r="HC20" s="192"/>
      <c r="HD20" s="192"/>
      <c r="HE20" s="192"/>
      <c r="HF20" s="192"/>
      <c r="HG20" s="192"/>
      <c r="HH20" s="192"/>
      <c r="HI20" s="192"/>
      <c r="HJ20" s="192"/>
      <c r="HK20" s="192"/>
      <c r="HL20" s="192"/>
      <c r="HM20" s="192"/>
      <c r="HN20" s="192"/>
      <c r="HO20" s="192"/>
      <c r="HP20" s="192"/>
      <c r="HQ20" s="192"/>
      <c r="HR20" s="192"/>
      <c r="HS20" s="192"/>
      <c r="HT20" s="192"/>
      <c r="HU20" s="192"/>
      <c r="HV20" s="192"/>
      <c r="HW20" s="192"/>
      <c r="HX20" s="192"/>
      <c r="HY20" s="192"/>
      <c r="HZ20" s="192"/>
      <c r="IA20" s="192"/>
      <c r="IB20" s="192"/>
      <c r="IC20" s="192"/>
      <c r="ID20" s="192"/>
      <c r="IE20" s="192"/>
      <c r="IF20" s="192"/>
      <c r="IG20" s="192"/>
      <c r="IH20" s="192"/>
      <c r="II20" s="192"/>
      <c r="IJ20" s="192"/>
      <c r="IK20" s="192"/>
      <c r="IL20" s="192"/>
      <c r="IM20" s="192"/>
      <c r="IN20" s="192"/>
      <c r="IO20" s="192"/>
      <c r="IP20" s="192"/>
      <c r="IQ20" s="192"/>
      <c r="IR20" s="192"/>
      <c r="IS20" s="192"/>
      <c r="IT20" s="192"/>
      <c r="IU20" s="192"/>
    </row>
    <row r="21" spans="1:256" x14ac:dyDescent="0.3">
      <c r="A21" s="215" t="s">
        <v>48</v>
      </c>
      <c r="B21" s="216">
        <v>20</v>
      </c>
      <c r="C21" s="231">
        <v>1.6</v>
      </c>
      <c r="D21" s="231">
        <v>0.2</v>
      </c>
      <c r="E21" s="231">
        <v>10.199999999999999</v>
      </c>
      <c r="F21" s="231">
        <v>50</v>
      </c>
      <c r="G21" s="210" t="s">
        <v>46</v>
      </c>
      <c r="H21" s="217" t="s">
        <v>49</v>
      </c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5"/>
      <c r="AK21" s="285"/>
      <c r="AL21" s="285"/>
      <c r="AM21" s="285"/>
      <c r="AN21" s="285"/>
      <c r="AO21" s="285"/>
      <c r="AP21" s="285"/>
      <c r="AQ21" s="285"/>
      <c r="AR21" s="285"/>
      <c r="AS21" s="285"/>
      <c r="AT21" s="285"/>
      <c r="AU21" s="285"/>
      <c r="AV21" s="285"/>
      <c r="AW21" s="285"/>
      <c r="AX21" s="285"/>
      <c r="AY21" s="285"/>
      <c r="AZ21" s="285"/>
      <c r="BA21" s="285"/>
      <c r="BB21" s="285"/>
      <c r="BC21" s="285"/>
      <c r="BD21" s="285"/>
      <c r="BE21" s="285"/>
      <c r="BF21" s="285"/>
      <c r="BG21" s="285"/>
      <c r="BH21" s="285"/>
      <c r="BI21" s="285"/>
      <c r="BJ21" s="285"/>
      <c r="BK21" s="285"/>
      <c r="BL21" s="285"/>
      <c r="BM21" s="285"/>
      <c r="BN21" s="285"/>
      <c r="BO21" s="285"/>
      <c r="BP21" s="285"/>
      <c r="BQ21" s="285"/>
      <c r="BR21" s="285"/>
      <c r="BS21" s="285"/>
      <c r="BT21" s="285"/>
      <c r="BU21" s="285"/>
      <c r="BV21" s="285"/>
      <c r="BW21" s="285"/>
      <c r="BX21" s="285"/>
      <c r="BY21" s="285"/>
      <c r="BZ21" s="285"/>
      <c r="CA21" s="285"/>
      <c r="CB21" s="285"/>
      <c r="CC21" s="285"/>
      <c r="CD21" s="285"/>
      <c r="CE21" s="285"/>
      <c r="CF21" s="285"/>
      <c r="CG21" s="285"/>
      <c r="CH21" s="285"/>
      <c r="CI21" s="285"/>
      <c r="CJ21" s="285"/>
      <c r="CK21" s="285"/>
      <c r="CL21" s="285"/>
      <c r="CM21" s="285"/>
      <c r="CN21" s="285"/>
      <c r="CO21" s="285"/>
      <c r="CP21" s="285"/>
      <c r="CQ21" s="285"/>
      <c r="CR21" s="285"/>
      <c r="CS21" s="285"/>
      <c r="CT21" s="285"/>
      <c r="CU21" s="285"/>
      <c r="CV21" s="285"/>
      <c r="CW21" s="285"/>
      <c r="CX21" s="285"/>
      <c r="CY21" s="285"/>
      <c r="CZ21" s="285"/>
      <c r="DA21" s="285"/>
      <c r="DB21" s="285"/>
      <c r="DC21" s="285"/>
      <c r="DD21" s="285"/>
      <c r="DE21" s="285"/>
      <c r="DF21" s="285"/>
      <c r="DG21" s="285"/>
      <c r="DH21" s="285"/>
      <c r="DI21" s="285"/>
      <c r="DJ21" s="285"/>
      <c r="DK21" s="285"/>
      <c r="DL21" s="285"/>
      <c r="DM21" s="285"/>
      <c r="DN21" s="285"/>
      <c r="DO21" s="285"/>
      <c r="DP21" s="285"/>
      <c r="DQ21" s="285"/>
      <c r="DR21" s="285"/>
      <c r="DS21" s="285"/>
      <c r="DT21" s="285"/>
      <c r="DU21" s="285"/>
      <c r="DV21" s="285"/>
      <c r="DW21" s="285"/>
      <c r="DX21" s="285"/>
      <c r="DY21" s="285"/>
      <c r="DZ21" s="285"/>
      <c r="EA21" s="285"/>
      <c r="EB21" s="285"/>
      <c r="EC21" s="285"/>
      <c r="ED21" s="285"/>
      <c r="EE21" s="285"/>
      <c r="EF21" s="285"/>
      <c r="EG21" s="285"/>
      <c r="EH21" s="285"/>
      <c r="EI21" s="285"/>
      <c r="EJ21" s="285"/>
      <c r="EK21" s="285"/>
      <c r="EL21" s="285"/>
      <c r="EM21" s="285"/>
      <c r="EN21" s="285"/>
      <c r="EO21" s="285"/>
      <c r="EP21" s="285"/>
      <c r="EQ21" s="285"/>
      <c r="ER21" s="285"/>
      <c r="ES21" s="285"/>
      <c r="ET21" s="285"/>
      <c r="EU21" s="285"/>
      <c r="EV21" s="285"/>
      <c r="EW21" s="285"/>
      <c r="EX21" s="285"/>
      <c r="EY21" s="285"/>
      <c r="EZ21" s="285"/>
      <c r="FA21" s="285"/>
      <c r="FB21" s="285"/>
      <c r="FC21" s="285"/>
      <c r="FD21" s="285"/>
      <c r="FE21" s="285"/>
      <c r="FF21" s="285"/>
      <c r="FG21" s="285"/>
      <c r="FH21" s="285"/>
      <c r="FI21" s="285"/>
      <c r="FJ21" s="285"/>
      <c r="FK21" s="285"/>
      <c r="FL21" s="285"/>
      <c r="FM21" s="285"/>
      <c r="FN21" s="285"/>
      <c r="FO21" s="285"/>
      <c r="FP21" s="285"/>
      <c r="FQ21" s="285"/>
      <c r="FR21" s="285"/>
      <c r="FS21" s="285"/>
      <c r="FT21" s="285"/>
      <c r="FU21" s="285"/>
      <c r="FV21" s="285"/>
      <c r="FW21" s="285"/>
      <c r="FX21" s="285"/>
      <c r="FY21" s="285"/>
      <c r="FZ21" s="285"/>
      <c r="GA21" s="285"/>
      <c r="GB21" s="285"/>
      <c r="GC21" s="285"/>
      <c r="GD21" s="285"/>
      <c r="GE21" s="285"/>
      <c r="GF21" s="285"/>
      <c r="GG21" s="285"/>
      <c r="GH21" s="285"/>
      <c r="GI21" s="285"/>
      <c r="GJ21" s="285"/>
      <c r="GK21" s="285"/>
      <c r="GL21" s="285"/>
      <c r="GM21" s="285"/>
      <c r="GN21" s="285"/>
      <c r="GO21" s="285"/>
      <c r="GP21" s="285"/>
      <c r="GQ21" s="285"/>
      <c r="GR21" s="285"/>
      <c r="GS21" s="285"/>
      <c r="GT21" s="285"/>
      <c r="GU21" s="285"/>
      <c r="GV21" s="285"/>
      <c r="GW21" s="285"/>
      <c r="GX21" s="285"/>
      <c r="GY21" s="285"/>
      <c r="GZ21" s="285"/>
      <c r="HA21" s="285"/>
      <c r="HB21" s="285"/>
      <c r="HC21" s="285"/>
      <c r="HD21" s="285"/>
      <c r="HE21" s="285"/>
      <c r="HF21" s="285"/>
      <c r="HG21" s="285"/>
      <c r="HH21" s="285"/>
      <c r="HI21" s="285"/>
      <c r="HJ21" s="285"/>
      <c r="HK21" s="285"/>
      <c r="HL21" s="285"/>
      <c r="HM21" s="285"/>
      <c r="HN21" s="285"/>
      <c r="HO21" s="285"/>
      <c r="HP21" s="285"/>
      <c r="HQ21" s="285"/>
      <c r="HR21" s="285"/>
      <c r="HS21" s="285"/>
      <c r="HT21" s="285"/>
      <c r="HU21" s="285"/>
      <c r="HV21" s="285"/>
      <c r="HW21" s="285"/>
      <c r="HX21" s="285"/>
      <c r="HY21" s="285"/>
      <c r="HZ21" s="285"/>
      <c r="IA21" s="285"/>
      <c r="IB21" s="285"/>
      <c r="IC21" s="285"/>
      <c r="ID21" s="285"/>
      <c r="IE21" s="285"/>
      <c r="IF21" s="285"/>
      <c r="IG21" s="285"/>
      <c r="IH21" s="285"/>
      <c r="II21" s="285"/>
      <c r="IJ21" s="285"/>
      <c r="IK21" s="285"/>
      <c r="IL21" s="285"/>
      <c r="IM21" s="285"/>
      <c r="IN21" s="285"/>
      <c r="IO21" s="285"/>
      <c r="IP21" s="285"/>
      <c r="IQ21" s="285"/>
      <c r="IR21" s="285"/>
      <c r="IS21" s="285"/>
      <c r="IT21" s="285"/>
      <c r="IU21" s="285"/>
    </row>
    <row r="22" spans="1:256" x14ac:dyDescent="0.3">
      <c r="A22" s="218" t="s">
        <v>25</v>
      </c>
      <c r="B22" s="188">
        <f>SUM(B18:B21)</f>
        <v>505</v>
      </c>
      <c r="C22" s="290">
        <f>SUM(C18:C21)</f>
        <v>25.22</v>
      </c>
      <c r="D22" s="290">
        <f>SUM(D18:D21)</f>
        <v>28.38</v>
      </c>
      <c r="E22" s="290">
        <f>SUM(E18:E21)</f>
        <v>83.73</v>
      </c>
      <c r="F22" s="290">
        <f>SUM(F18:F21)</f>
        <v>701.96</v>
      </c>
      <c r="G22" s="290"/>
      <c r="H22" s="290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/>
      <c r="BD22" s="246"/>
      <c r="BE22" s="246"/>
      <c r="BF22" s="246"/>
      <c r="BG22" s="246"/>
      <c r="BH22" s="246"/>
      <c r="BI22" s="246"/>
      <c r="BJ22" s="246"/>
      <c r="BK22" s="246"/>
      <c r="BL22" s="246"/>
      <c r="BM22" s="246"/>
      <c r="BN22" s="246"/>
      <c r="BO22" s="246"/>
      <c r="BP22" s="246"/>
      <c r="BQ22" s="246"/>
      <c r="BR22" s="246"/>
      <c r="BS22" s="246"/>
      <c r="BT22" s="246"/>
      <c r="BU22" s="246"/>
      <c r="BV22" s="246"/>
      <c r="BW22" s="246"/>
      <c r="BX22" s="246"/>
      <c r="BY22" s="246"/>
      <c r="BZ22" s="246"/>
      <c r="CA22" s="246"/>
      <c r="CB22" s="246"/>
      <c r="CC22" s="246"/>
      <c r="CD22" s="246"/>
      <c r="CE22" s="246"/>
      <c r="CF22" s="246"/>
      <c r="CG22" s="246"/>
      <c r="CH22" s="246"/>
      <c r="CI22" s="246"/>
      <c r="CJ22" s="246"/>
      <c r="CK22" s="246"/>
      <c r="CL22" s="246"/>
      <c r="CM22" s="246"/>
      <c r="CN22" s="246"/>
      <c r="CO22" s="246"/>
      <c r="CP22" s="246"/>
      <c r="CQ22" s="246"/>
      <c r="CR22" s="246"/>
      <c r="CS22" s="246"/>
      <c r="CT22" s="246"/>
      <c r="CU22" s="246"/>
      <c r="CV22" s="246"/>
      <c r="CW22" s="246"/>
      <c r="CX22" s="246"/>
      <c r="CY22" s="246"/>
      <c r="CZ22" s="246"/>
      <c r="DA22" s="246"/>
      <c r="DB22" s="246"/>
      <c r="DC22" s="246"/>
      <c r="DD22" s="246"/>
      <c r="DE22" s="246"/>
      <c r="DF22" s="246"/>
      <c r="DG22" s="246"/>
      <c r="DH22" s="246"/>
      <c r="DI22" s="246"/>
      <c r="DJ22" s="246"/>
      <c r="DK22" s="246"/>
      <c r="DL22" s="246"/>
      <c r="DM22" s="246"/>
      <c r="DN22" s="246"/>
      <c r="DO22" s="246"/>
      <c r="DP22" s="246"/>
      <c r="DQ22" s="246"/>
      <c r="DR22" s="246"/>
      <c r="DS22" s="246"/>
      <c r="DT22" s="246"/>
      <c r="DU22" s="246"/>
      <c r="DV22" s="246"/>
      <c r="DW22" s="246"/>
      <c r="DX22" s="246"/>
      <c r="DY22" s="246"/>
      <c r="DZ22" s="246"/>
      <c r="EA22" s="246"/>
      <c r="EB22" s="246"/>
      <c r="EC22" s="246"/>
      <c r="ED22" s="246"/>
      <c r="EE22" s="246"/>
      <c r="EF22" s="246"/>
      <c r="EG22" s="246"/>
      <c r="EH22" s="246"/>
      <c r="EI22" s="246"/>
      <c r="EJ22" s="246"/>
      <c r="EK22" s="246"/>
      <c r="EL22" s="246"/>
      <c r="EM22" s="246"/>
      <c r="EN22" s="246"/>
      <c r="EO22" s="246"/>
      <c r="EP22" s="246"/>
      <c r="EQ22" s="246"/>
      <c r="ER22" s="246"/>
      <c r="ES22" s="246"/>
      <c r="ET22" s="246"/>
      <c r="EU22" s="246"/>
      <c r="EV22" s="246"/>
      <c r="EW22" s="246"/>
      <c r="EX22" s="246"/>
      <c r="EY22" s="246"/>
      <c r="EZ22" s="246"/>
      <c r="FA22" s="246"/>
      <c r="FB22" s="246"/>
      <c r="FC22" s="246"/>
      <c r="FD22" s="246"/>
      <c r="FE22" s="246"/>
      <c r="FF22" s="246"/>
      <c r="FG22" s="246"/>
      <c r="FH22" s="246"/>
      <c r="FI22" s="246"/>
      <c r="FJ22" s="246"/>
      <c r="FK22" s="246"/>
      <c r="FL22" s="246"/>
      <c r="FM22" s="246"/>
      <c r="FN22" s="246"/>
      <c r="FO22" s="246"/>
      <c r="FP22" s="246"/>
      <c r="FQ22" s="246"/>
      <c r="FR22" s="246"/>
      <c r="FS22" s="246"/>
      <c r="FT22" s="246"/>
      <c r="FU22" s="246"/>
      <c r="FV22" s="246"/>
      <c r="FW22" s="246"/>
      <c r="FX22" s="246"/>
      <c r="FY22" s="246"/>
      <c r="FZ22" s="246"/>
      <c r="GA22" s="246"/>
      <c r="GB22" s="246"/>
      <c r="GC22" s="246"/>
      <c r="GD22" s="246"/>
      <c r="GE22" s="246"/>
      <c r="GF22" s="246"/>
      <c r="GG22" s="246"/>
      <c r="GH22" s="246"/>
      <c r="GI22" s="246"/>
      <c r="GJ22" s="246"/>
      <c r="GK22" s="246"/>
      <c r="GL22" s="246"/>
      <c r="GM22" s="246"/>
      <c r="GN22" s="246"/>
      <c r="GO22" s="246"/>
      <c r="GP22" s="246"/>
      <c r="GQ22" s="246"/>
      <c r="GR22" s="246"/>
      <c r="GS22" s="246"/>
      <c r="GT22" s="246"/>
      <c r="GU22" s="246"/>
      <c r="GV22" s="246"/>
      <c r="GW22" s="246"/>
      <c r="GX22" s="246"/>
      <c r="GY22" s="246"/>
      <c r="GZ22" s="246"/>
      <c r="HA22" s="246"/>
      <c r="HB22" s="246"/>
      <c r="HC22" s="246"/>
      <c r="HD22" s="246"/>
      <c r="HE22" s="246"/>
      <c r="HF22" s="246"/>
      <c r="HG22" s="246"/>
      <c r="HH22" s="246"/>
      <c r="HI22" s="246"/>
      <c r="HJ22" s="246"/>
      <c r="HK22" s="246"/>
      <c r="HL22" s="246"/>
      <c r="HM22" s="246"/>
      <c r="HN22" s="246"/>
      <c r="HO22" s="246"/>
      <c r="HP22" s="246"/>
      <c r="HQ22" s="246"/>
      <c r="HR22" s="246"/>
      <c r="HS22" s="246"/>
      <c r="HT22" s="246"/>
      <c r="HU22" s="246"/>
      <c r="HV22" s="246"/>
      <c r="HW22" s="246"/>
      <c r="HX22" s="246"/>
      <c r="HY22" s="246"/>
      <c r="HZ22" s="246"/>
      <c r="IA22" s="246"/>
      <c r="IB22" s="246"/>
      <c r="IC22" s="246"/>
      <c r="ID22" s="246"/>
      <c r="IE22" s="246"/>
      <c r="IF22" s="246"/>
      <c r="IG22" s="246"/>
      <c r="IH22" s="246"/>
      <c r="II22" s="246"/>
      <c r="IJ22" s="246"/>
      <c r="IK22" s="246"/>
      <c r="IL22" s="246"/>
      <c r="IM22" s="246"/>
      <c r="IN22" s="246"/>
      <c r="IO22" s="246"/>
      <c r="IP22" s="246"/>
      <c r="IQ22" s="246"/>
      <c r="IR22" s="246"/>
      <c r="IS22" s="246"/>
      <c r="IT22" s="246"/>
      <c r="IU22" s="246"/>
    </row>
    <row r="23" spans="1:256" x14ac:dyDescent="0.3">
      <c r="A23" s="263" t="s">
        <v>211</v>
      </c>
      <c r="B23" s="263"/>
      <c r="C23" s="308"/>
      <c r="D23" s="308"/>
      <c r="E23" s="308"/>
      <c r="F23" s="308"/>
      <c r="G23" s="263"/>
      <c r="H23" s="263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6"/>
      <c r="AS23" s="246"/>
      <c r="AT23" s="246"/>
      <c r="AU23" s="246"/>
      <c r="AV23" s="246"/>
      <c r="AW23" s="246"/>
      <c r="AX23" s="246"/>
      <c r="AY23" s="246"/>
      <c r="AZ23" s="246"/>
      <c r="BA23" s="246"/>
      <c r="BB23" s="246"/>
      <c r="BC23" s="246"/>
      <c r="BD23" s="246"/>
      <c r="BE23" s="246"/>
      <c r="BF23" s="246"/>
      <c r="BG23" s="246"/>
      <c r="BH23" s="246"/>
      <c r="BI23" s="246"/>
      <c r="BJ23" s="246"/>
      <c r="BK23" s="246"/>
      <c r="BL23" s="246"/>
      <c r="BM23" s="246"/>
      <c r="BN23" s="246"/>
      <c r="BO23" s="246"/>
      <c r="BP23" s="246"/>
      <c r="BQ23" s="246"/>
      <c r="BR23" s="246"/>
      <c r="BS23" s="246"/>
      <c r="BT23" s="246"/>
      <c r="BU23" s="246"/>
      <c r="BV23" s="246"/>
      <c r="BW23" s="246"/>
      <c r="BX23" s="246"/>
      <c r="BY23" s="246"/>
      <c r="BZ23" s="246"/>
      <c r="CA23" s="246"/>
      <c r="CB23" s="246"/>
      <c r="CC23" s="246"/>
      <c r="CD23" s="246"/>
      <c r="CE23" s="246"/>
      <c r="CF23" s="246"/>
      <c r="CG23" s="246"/>
      <c r="CH23" s="246"/>
      <c r="CI23" s="246"/>
      <c r="CJ23" s="246"/>
      <c r="CK23" s="246"/>
      <c r="CL23" s="246"/>
      <c r="CM23" s="246"/>
      <c r="CN23" s="246"/>
      <c r="CO23" s="246"/>
      <c r="CP23" s="246"/>
      <c r="CQ23" s="246"/>
      <c r="CR23" s="246"/>
      <c r="CS23" s="246"/>
      <c r="CT23" s="246"/>
      <c r="CU23" s="246"/>
      <c r="CV23" s="246"/>
      <c r="CW23" s="246"/>
      <c r="CX23" s="246"/>
      <c r="CY23" s="246"/>
      <c r="CZ23" s="246"/>
      <c r="DA23" s="246"/>
      <c r="DB23" s="246"/>
      <c r="DC23" s="246"/>
      <c r="DD23" s="246"/>
      <c r="DE23" s="246"/>
      <c r="DF23" s="246"/>
      <c r="DG23" s="246"/>
      <c r="DH23" s="246"/>
      <c r="DI23" s="246"/>
      <c r="DJ23" s="246"/>
      <c r="DK23" s="246"/>
      <c r="DL23" s="246"/>
      <c r="DM23" s="246"/>
      <c r="DN23" s="246"/>
      <c r="DO23" s="246"/>
      <c r="DP23" s="246"/>
      <c r="DQ23" s="246"/>
      <c r="DR23" s="246"/>
      <c r="DS23" s="246"/>
      <c r="DT23" s="246"/>
      <c r="DU23" s="246"/>
      <c r="DV23" s="246"/>
      <c r="DW23" s="246"/>
      <c r="DX23" s="246"/>
      <c r="DY23" s="246"/>
      <c r="DZ23" s="246"/>
      <c r="EA23" s="246"/>
      <c r="EB23" s="246"/>
      <c r="EC23" s="246"/>
      <c r="ED23" s="246"/>
      <c r="EE23" s="246"/>
      <c r="EF23" s="246"/>
      <c r="EG23" s="246"/>
      <c r="EH23" s="246"/>
      <c r="EI23" s="246"/>
      <c r="EJ23" s="246"/>
      <c r="EK23" s="246"/>
      <c r="EL23" s="246"/>
      <c r="EM23" s="246"/>
      <c r="EN23" s="246"/>
      <c r="EO23" s="246"/>
      <c r="EP23" s="246"/>
      <c r="EQ23" s="246"/>
      <c r="ER23" s="246"/>
      <c r="ES23" s="246"/>
      <c r="ET23" s="246"/>
      <c r="EU23" s="246"/>
      <c r="EV23" s="246"/>
      <c r="EW23" s="246"/>
      <c r="EX23" s="246"/>
      <c r="EY23" s="246"/>
      <c r="EZ23" s="246"/>
      <c r="FA23" s="246"/>
      <c r="FB23" s="246"/>
      <c r="FC23" s="246"/>
      <c r="FD23" s="246"/>
      <c r="FE23" s="246"/>
      <c r="FF23" s="246"/>
      <c r="FG23" s="246"/>
      <c r="FH23" s="246"/>
      <c r="FI23" s="246"/>
      <c r="FJ23" s="246"/>
      <c r="FK23" s="246"/>
      <c r="FL23" s="246"/>
      <c r="FM23" s="246"/>
      <c r="FN23" s="246"/>
      <c r="FO23" s="246"/>
      <c r="FP23" s="246"/>
      <c r="FQ23" s="246"/>
      <c r="FR23" s="246"/>
      <c r="FS23" s="246"/>
      <c r="FT23" s="246"/>
      <c r="FU23" s="246"/>
      <c r="FV23" s="246"/>
      <c r="FW23" s="246"/>
      <c r="FX23" s="246"/>
      <c r="FY23" s="246"/>
      <c r="FZ23" s="246"/>
      <c r="GA23" s="246"/>
      <c r="GB23" s="246"/>
      <c r="GC23" s="246"/>
      <c r="GD23" s="246"/>
      <c r="GE23" s="246"/>
      <c r="GF23" s="246"/>
      <c r="GG23" s="246"/>
      <c r="GH23" s="246"/>
      <c r="GI23" s="246"/>
      <c r="GJ23" s="246"/>
      <c r="GK23" s="246"/>
      <c r="GL23" s="246"/>
      <c r="GM23" s="246"/>
      <c r="GN23" s="246"/>
      <c r="GO23" s="246"/>
      <c r="GP23" s="246"/>
      <c r="GQ23" s="246"/>
      <c r="GR23" s="246"/>
      <c r="GS23" s="246"/>
      <c r="GT23" s="246"/>
      <c r="GU23" s="246"/>
      <c r="GV23" s="246"/>
      <c r="GW23" s="246"/>
      <c r="GX23" s="246"/>
      <c r="GY23" s="246"/>
      <c r="GZ23" s="246"/>
      <c r="HA23" s="246"/>
      <c r="HB23" s="246"/>
      <c r="HC23" s="246"/>
      <c r="HD23" s="246"/>
      <c r="HE23" s="246"/>
      <c r="HF23" s="246"/>
      <c r="HG23" s="246"/>
      <c r="HH23" s="246"/>
      <c r="HI23" s="246"/>
      <c r="HJ23" s="246"/>
      <c r="HK23" s="246"/>
      <c r="HL23" s="246"/>
      <c r="HM23" s="246"/>
      <c r="HN23" s="246"/>
      <c r="HO23" s="246"/>
      <c r="HP23" s="246"/>
      <c r="HQ23" s="246"/>
      <c r="HR23" s="246"/>
      <c r="HS23" s="246"/>
      <c r="HT23" s="246"/>
      <c r="HU23" s="246"/>
      <c r="HV23" s="246"/>
      <c r="HW23" s="246"/>
      <c r="HX23" s="246"/>
      <c r="HY23" s="246"/>
      <c r="HZ23" s="246"/>
      <c r="IA23" s="246"/>
      <c r="IB23" s="246"/>
      <c r="IC23" s="246"/>
      <c r="ID23" s="246"/>
      <c r="IE23" s="246"/>
      <c r="IF23" s="246"/>
      <c r="IG23" s="246"/>
      <c r="IH23" s="246"/>
      <c r="II23" s="246"/>
      <c r="IJ23" s="246"/>
      <c r="IK23" s="246"/>
      <c r="IL23" s="246"/>
      <c r="IM23" s="246"/>
      <c r="IN23" s="246"/>
      <c r="IO23" s="246"/>
      <c r="IP23" s="246"/>
      <c r="IQ23" s="246"/>
      <c r="IR23" s="246"/>
      <c r="IS23" s="246"/>
      <c r="IT23" s="246"/>
      <c r="IU23" s="246"/>
    </row>
    <row r="24" spans="1:256" s="269" customFormat="1" ht="12.6" customHeight="1" x14ac:dyDescent="0.25">
      <c r="A24" s="208" t="s">
        <v>259</v>
      </c>
      <c r="B24" s="216">
        <v>50</v>
      </c>
      <c r="C24" s="199">
        <v>3.5</v>
      </c>
      <c r="D24" s="199">
        <v>2.8</v>
      </c>
      <c r="E24" s="199">
        <v>15.1</v>
      </c>
      <c r="F24" s="199">
        <v>102.4</v>
      </c>
      <c r="G24" s="210" t="s">
        <v>260</v>
      </c>
      <c r="H24" s="229" t="s">
        <v>261</v>
      </c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/>
      <c r="CU24" s="192"/>
      <c r="CV24" s="192"/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2"/>
      <c r="DM24" s="192"/>
      <c r="DN24" s="192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192"/>
      <c r="EB24" s="192"/>
      <c r="EC24" s="192"/>
      <c r="ED24" s="192"/>
      <c r="EE24" s="192"/>
      <c r="EF24" s="192"/>
      <c r="EG24" s="192"/>
      <c r="EH24" s="192"/>
      <c r="EI24" s="192"/>
      <c r="EJ24" s="192"/>
      <c r="EK24" s="192"/>
      <c r="EL24" s="192"/>
      <c r="EM24" s="192"/>
      <c r="EN24" s="192"/>
      <c r="EO24" s="192"/>
      <c r="EP24" s="192"/>
      <c r="EQ24" s="192"/>
      <c r="ER24" s="192"/>
      <c r="ES24" s="192"/>
      <c r="ET24" s="192"/>
      <c r="EU24" s="192"/>
      <c r="EV24" s="192"/>
      <c r="EW24" s="192"/>
      <c r="EX24" s="192"/>
      <c r="EY24" s="192"/>
      <c r="EZ24" s="192"/>
      <c r="FA24" s="192"/>
      <c r="FB24" s="192"/>
      <c r="FC24" s="192"/>
      <c r="FD24" s="192"/>
      <c r="FE24" s="192"/>
      <c r="FF24" s="192"/>
      <c r="FG24" s="192"/>
      <c r="FH24" s="192"/>
      <c r="FI24" s="192"/>
      <c r="FJ24" s="192"/>
      <c r="FK24" s="192"/>
      <c r="FL24" s="192"/>
      <c r="FM24" s="192"/>
      <c r="FN24" s="192"/>
      <c r="FO24" s="192"/>
      <c r="FP24" s="192"/>
      <c r="FQ24" s="192"/>
      <c r="FR24" s="192"/>
      <c r="FS24" s="192"/>
      <c r="FT24" s="192"/>
      <c r="FU24" s="192"/>
      <c r="FV24" s="192"/>
      <c r="FW24" s="192"/>
      <c r="FX24" s="192"/>
      <c r="FY24" s="192"/>
      <c r="FZ24" s="192"/>
      <c r="GA24" s="192"/>
      <c r="GB24" s="192"/>
      <c r="GC24" s="192"/>
      <c r="GD24" s="192"/>
      <c r="GE24" s="192"/>
      <c r="GF24" s="192"/>
      <c r="GG24" s="192"/>
      <c r="GH24" s="192"/>
      <c r="GI24" s="192"/>
      <c r="GJ24" s="192"/>
      <c r="GK24" s="192"/>
      <c r="GL24" s="192"/>
      <c r="GM24" s="192"/>
      <c r="GN24" s="192"/>
      <c r="GO24" s="192"/>
      <c r="GP24" s="192"/>
      <c r="GQ24" s="192"/>
      <c r="GR24" s="192"/>
      <c r="GS24" s="192"/>
      <c r="GT24" s="192"/>
      <c r="GU24" s="192"/>
      <c r="GV24" s="192"/>
      <c r="GW24" s="192"/>
      <c r="GX24" s="192"/>
      <c r="GY24" s="192"/>
      <c r="GZ24" s="192"/>
      <c r="HA24" s="192"/>
      <c r="HB24" s="192"/>
      <c r="HC24" s="192"/>
      <c r="HD24" s="192"/>
      <c r="HE24" s="192"/>
      <c r="HF24" s="192"/>
      <c r="HG24" s="192"/>
      <c r="HH24" s="192"/>
      <c r="HI24" s="192"/>
      <c r="HJ24" s="192"/>
      <c r="HK24" s="192"/>
      <c r="HL24" s="192"/>
      <c r="HM24" s="192"/>
      <c r="HN24" s="192"/>
      <c r="HO24" s="192"/>
      <c r="HP24" s="192"/>
      <c r="HQ24" s="192"/>
      <c r="HR24" s="192"/>
      <c r="HS24" s="192"/>
      <c r="HT24" s="192"/>
      <c r="HU24" s="192"/>
      <c r="HV24" s="192"/>
      <c r="HW24" s="192"/>
      <c r="HX24" s="192"/>
      <c r="HY24" s="192"/>
      <c r="HZ24" s="192"/>
      <c r="IA24" s="192"/>
      <c r="IB24" s="192"/>
      <c r="IC24" s="192"/>
      <c r="ID24" s="192"/>
      <c r="IE24" s="192"/>
      <c r="IF24" s="192"/>
      <c r="IG24" s="192"/>
      <c r="IH24" s="192"/>
      <c r="II24" s="192"/>
      <c r="IJ24" s="192"/>
      <c r="IK24" s="192"/>
      <c r="IL24" s="192"/>
      <c r="IM24" s="192"/>
      <c r="IN24" s="192"/>
      <c r="IO24" s="192"/>
      <c r="IP24" s="192"/>
      <c r="IQ24" s="192"/>
      <c r="IR24" s="192"/>
      <c r="IS24" s="192"/>
      <c r="IT24" s="192"/>
      <c r="IU24" s="192"/>
    </row>
    <row r="25" spans="1:256" x14ac:dyDescent="0.25">
      <c r="A25" s="307" t="s">
        <v>21</v>
      </c>
      <c r="B25" s="258">
        <v>215</v>
      </c>
      <c r="C25" s="288">
        <v>7.0000000000000007E-2</v>
      </c>
      <c r="D25" s="288">
        <v>0.02</v>
      </c>
      <c r="E25" s="288">
        <v>15</v>
      </c>
      <c r="F25" s="288">
        <v>60</v>
      </c>
      <c r="G25" s="258" t="s">
        <v>22</v>
      </c>
      <c r="H25" s="225" t="s">
        <v>23</v>
      </c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2"/>
      <c r="CV25" s="192"/>
      <c r="CW25" s="192"/>
      <c r="CX25" s="192"/>
      <c r="CY25" s="192"/>
      <c r="CZ25" s="192"/>
      <c r="DA25" s="192"/>
      <c r="DB25" s="192"/>
      <c r="DC25" s="192"/>
      <c r="DD25" s="192"/>
      <c r="DE25" s="192"/>
      <c r="DF25" s="192"/>
      <c r="DG25" s="192"/>
      <c r="DH25" s="192"/>
      <c r="DI25" s="192"/>
      <c r="DJ25" s="192"/>
      <c r="DK25" s="192"/>
      <c r="DL25" s="192"/>
      <c r="DM25" s="192"/>
      <c r="DN25" s="192"/>
      <c r="DO25" s="192"/>
      <c r="DP25" s="192"/>
      <c r="DQ25" s="192"/>
      <c r="DR25" s="192"/>
      <c r="DS25" s="192"/>
      <c r="DT25" s="192"/>
      <c r="DU25" s="192"/>
      <c r="DV25" s="192"/>
      <c r="DW25" s="192"/>
      <c r="DX25" s="192"/>
      <c r="DY25" s="192"/>
      <c r="DZ25" s="192"/>
      <c r="EA25" s="192"/>
      <c r="EB25" s="192"/>
      <c r="EC25" s="192"/>
      <c r="ED25" s="192"/>
      <c r="EE25" s="192"/>
      <c r="EF25" s="192"/>
      <c r="EG25" s="192"/>
      <c r="EH25" s="192"/>
      <c r="EI25" s="192"/>
      <c r="EJ25" s="192"/>
      <c r="EK25" s="192"/>
      <c r="EL25" s="192"/>
      <c r="EM25" s="192"/>
      <c r="EN25" s="192"/>
      <c r="EO25" s="192"/>
      <c r="EP25" s="192"/>
      <c r="EQ25" s="192"/>
      <c r="ER25" s="192"/>
      <c r="ES25" s="192"/>
      <c r="ET25" s="192"/>
      <c r="EU25" s="192"/>
      <c r="EV25" s="192"/>
      <c r="EW25" s="192"/>
      <c r="EX25" s="192"/>
      <c r="EY25" s="192"/>
      <c r="EZ25" s="192"/>
      <c r="FA25" s="192"/>
      <c r="FB25" s="192"/>
      <c r="FC25" s="192"/>
      <c r="FD25" s="192"/>
      <c r="FE25" s="192"/>
      <c r="FF25" s="192"/>
      <c r="FG25" s="192"/>
      <c r="FH25" s="192"/>
      <c r="FI25" s="192"/>
      <c r="FJ25" s="192"/>
      <c r="FK25" s="192"/>
      <c r="FL25" s="192"/>
      <c r="FM25" s="192"/>
      <c r="FN25" s="192"/>
      <c r="FO25" s="192"/>
      <c r="FP25" s="192"/>
      <c r="FQ25" s="192"/>
      <c r="FR25" s="192"/>
      <c r="FS25" s="192"/>
      <c r="FT25" s="192"/>
      <c r="FU25" s="192"/>
      <c r="FV25" s="192"/>
      <c r="FW25" s="192"/>
      <c r="FX25" s="192"/>
      <c r="FY25" s="192"/>
      <c r="FZ25" s="192"/>
      <c r="GA25" s="192"/>
      <c r="GB25" s="192"/>
      <c r="GC25" s="192"/>
      <c r="GD25" s="192"/>
      <c r="GE25" s="192"/>
      <c r="GF25" s="192"/>
      <c r="GG25" s="192"/>
      <c r="GH25" s="192"/>
      <c r="GI25" s="192"/>
      <c r="GJ25" s="192"/>
      <c r="GK25" s="192"/>
      <c r="GL25" s="192"/>
      <c r="GM25" s="192"/>
      <c r="GN25" s="192"/>
      <c r="GO25" s="192"/>
      <c r="GP25" s="192"/>
      <c r="GQ25" s="192"/>
      <c r="GR25" s="192"/>
      <c r="GS25" s="192"/>
      <c r="GT25" s="192"/>
      <c r="GU25" s="192"/>
      <c r="GV25" s="192"/>
      <c r="GW25" s="192"/>
      <c r="GX25" s="192"/>
      <c r="GY25" s="192"/>
      <c r="GZ25" s="192"/>
      <c r="HA25" s="192"/>
      <c r="HB25" s="192"/>
      <c r="HC25" s="192"/>
      <c r="HD25" s="192"/>
      <c r="HE25" s="192"/>
      <c r="HF25" s="192"/>
      <c r="HG25" s="192"/>
      <c r="HH25" s="192"/>
      <c r="HI25" s="192"/>
      <c r="HJ25" s="192"/>
      <c r="HK25" s="192"/>
      <c r="HL25" s="192"/>
      <c r="HM25" s="192"/>
      <c r="HN25" s="192"/>
      <c r="HO25" s="192"/>
      <c r="HP25" s="192"/>
      <c r="HQ25" s="192"/>
      <c r="HR25" s="192"/>
      <c r="HS25" s="192"/>
      <c r="HT25" s="192"/>
      <c r="HU25" s="192"/>
      <c r="HV25" s="192"/>
      <c r="HW25" s="192"/>
      <c r="HX25" s="192"/>
      <c r="HY25" s="192"/>
      <c r="HZ25" s="192"/>
      <c r="IA25" s="192"/>
      <c r="IB25" s="192"/>
      <c r="IC25" s="192"/>
      <c r="ID25" s="192"/>
      <c r="IE25" s="192"/>
      <c r="IF25" s="192"/>
      <c r="IG25" s="192"/>
      <c r="IH25" s="192"/>
      <c r="II25" s="192"/>
      <c r="IJ25" s="192"/>
      <c r="IK25" s="192"/>
      <c r="IL25" s="192"/>
      <c r="IM25" s="192"/>
      <c r="IN25" s="192"/>
      <c r="IO25" s="192"/>
      <c r="IP25" s="192"/>
      <c r="IQ25" s="192"/>
      <c r="IR25" s="192"/>
      <c r="IS25" s="192"/>
      <c r="IT25" s="192"/>
      <c r="IU25" s="192"/>
    </row>
    <row r="26" spans="1:256" x14ac:dyDescent="0.3">
      <c r="A26" s="218" t="s">
        <v>25</v>
      </c>
      <c r="B26" s="188">
        <f>SUM(B24:B25)</f>
        <v>265</v>
      </c>
      <c r="C26" s="188">
        <f>SUM(C24:C25)</f>
        <v>3.57</v>
      </c>
      <c r="D26" s="188">
        <f>SUM(D24:D25)</f>
        <v>2.82</v>
      </c>
      <c r="E26" s="188">
        <f>SUM(E24:E25)</f>
        <v>30.1</v>
      </c>
      <c r="F26" s="188">
        <f>SUM(F24:F25)</f>
        <v>162.4</v>
      </c>
      <c r="G26" s="188"/>
      <c r="H26" s="188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  <c r="BB26" s="246"/>
      <c r="BC26" s="246"/>
      <c r="BD26" s="246"/>
      <c r="BE26" s="246"/>
      <c r="BF26" s="246"/>
      <c r="BG26" s="246"/>
      <c r="BH26" s="246"/>
      <c r="BI26" s="246"/>
      <c r="BJ26" s="246"/>
      <c r="BK26" s="246"/>
      <c r="BL26" s="246"/>
      <c r="BM26" s="246"/>
      <c r="BN26" s="246"/>
      <c r="BO26" s="246"/>
      <c r="BP26" s="246"/>
      <c r="BQ26" s="246"/>
      <c r="BR26" s="246"/>
      <c r="BS26" s="246"/>
      <c r="BT26" s="246"/>
      <c r="BU26" s="246"/>
      <c r="BV26" s="246"/>
      <c r="BW26" s="246"/>
      <c r="BX26" s="246"/>
      <c r="BY26" s="246"/>
      <c r="BZ26" s="246"/>
      <c r="CA26" s="246"/>
      <c r="CB26" s="246"/>
      <c r="CC26" s="246"/>
      <c r="CD26" s="246"/>
      <c r="CE26" s="246"/>
      <c r="CF26" s="246"/>
      <c r="CG26" s="246"/>
      <c r="CH26" s="246"/>
      <c r="CI26" s="246"/>
      <c r="CJ26" s="246"/>
      <c r="CK26" s="246"/>
      <c r="CL26" s="246"/>
      <c r="CM26" s="246"/>
      <c r="CN26" s="246"/>
      <c r="CO26" s="246"/>
      <c r="CP26" s="246"/>
      <c r="CQ26" s="246"/>
      <c r="CR26" s="246"/>
      <c r="CS26" s="246"/>
      <c r="CT26" s="246"/>
      <c r="CU26" s="246"/>
      <c r="CV26" s="246"/>
      <c r="CW26" s="246"/>
      <c r="CX26" s="246"/>
      <c r="CY26" s="246"/>
      <c r="CZ26" s="246"/>
      <c r="DA26" s="246"/>
      <c r="DB26" s="246"/>
      <c r="DC26" s="246"/>
      <c r="DD26" s="246"/>
      <c r="DE26" s="246"/>
      <c r="DF26" s="246"/>
      <c r="DG26" s="246"/>
      <c r="DH26" s="246"/>
      <c r="DI26" s="246"/>
      <c r="DJ26" s="246"/>
      <c r="DK26" s="246"/>
      <c r="DL26" s="246"/>
      <c r="DM26" s="246"/>
      <c r="DN26" s="246"/>
      <c r="DO26" s="246"/>
      <c r="DP26" s="246"/>
      <c r="DQ26" s="246"/>
      <c r="DR26" s="246"/>
      <c r="DS26" s="246"/>
      <c r="DT26" s="246"/>
      <c r="DU26" s="246"/>
      <c r="DV26" s="246"/>
      <c r="DW26" s="246"/>
      <c r="DX26" s="246"/>
      <c r="DY26" s="246"/>
      <c r="DZ26" s="246"/>
      <c r="EA26" s="246"/>
      <c r="EB26" s="246"/>
      <c r="EC26" s="246"/>
      <c r="ED26" s="246"/>
      <c r="EE26" s="246"/>
      <c r="EF26" s="246"/>
      <c r="EG26" s="246"/>
      <c r="EH26" s="246"/>
      <c r="EI26" s="246"/>
      <c r="EJ26" s="246"/>
      <c r="EK26" s="246"/>
      <c r="EL26" s="246"/>
      <c r="EM26" s="246"/>
      <c r="EN26" s="246"/>
      <c r="EO26" s="246"/>
      <c r="EP26" s="246"/>
      <c r="EQ26" s="246"/>
      <c r="ER26" s="246"/>
      <c r="ES26" s="246"/>
      <c r="ET26" s="246"/>
      <c r="EU26" s="246"/>
      <c r="EV26" s="246"/>
      <c r="EW26" s="246"/>
      <c r="EX26" s="246"/>
      <c r="EY26" s="246"/>
      <c r="EZ26" s="246"/>
      <c r="FA26" s="246"/>
      <c r="FB26" s="246"/>
      <c r="FC26" s="246"/>
      <c r="FD26" s="246"/>
      <c r="FE26" s="246"/>
      <c r="FF26" s="246"/>
      <c r="FG26" s="246"/>
      <c r="FH26" s="246"/>
      <c r="FI26" s="246"/>
      <c r="FJ26" s="246"/>
      <c r="FK26" s="246"/>
      <c r="FL26" s="246"/>
      <c r="FM26" s="246"/>
      <c r="FN26" s="246"/>
      <c r="FO26" s="246"/>
      <c r="FP26" s="246"/>
      <c r="FQ26" s="246"/>
      <c r="FR26" s="246"/>
      <c r="FS26" s="246"/>
      <c r="FT26" s="246"/>
      <c r="FU26" s="246"/>
      <c r="FV26" s="246"/>
      <c r="FW26" s="246"/>
      <c r="FX26" s="246"/>
      <c r="FY26" s="246"/>
      <c r="FZ26" s="246"/>
      <c r="GA26" s="246"/>
      <c r="GB26" s="246"/>
      <c r="GC26" s="246"/>
      <c r="GD26" s="246"/>
      <c r="GE26" s="246"/>
      <c r="GF26" s="246"/>
      <c r="GG26" s="246"/>
      <c r="GH26" s="246"/>
      <c r="GI26" s="246"/>
      <c r="GJ26" s="246"/>
      <c r="GK26" s="246"/>
      <c r="GL26" s="246"/>
      <c r="GM26" s="246"/>
      <c r="GN26" s="246"/>
      <c r="GO26" s="246"/>
      <c r="GP26" s="246"/>
      <c r="GQ26" s="246"/>
      <c r="GR26" s="246"/>
      <c r="GS26" s="246"/>
      <c r="GT26" s="246"/>
      <c r="GU26" s="246"/>
      <c r="GV26" s="246"/>
      <c r="GW26" s="246"/>
      <c r="GX26" s="246"/>
      <c r="GY26" s="246"/>
      <c r="GZ26" s="246"/>
      <c r="HA26" s="246"/>
      <c r="HB26" s="246"/>
      <c r="HC26" s="246"/>
      <c r="HD26" s="246"/>
      <c r="HE26" s="246"/>
      <c r="HF26" s="246"/>
      <c r="HG26" s="246"/>
      <c r="HH26" s="246"/>
      <c r="HI26" s="246"/>
      <c r="HJ26" s="246"/>
      <c r="HK26" s="246"/>
      <c r="HL26" s="246"/>
      <c r="HM26" s="246"/>
      <c r="HN26" s="246"/>
      <c r="HO26" s="246"/>
      <c r="HP26" s="246"/>
      <c r="HQ26" s="246"/>
      <c r="HR26" s="246"/>
      <c r="HS26" s="246"/>
      <c r="HT26" s="246"/>
      <c r="HU26" s="246"/>
      <c r="HV26" s="246"/>
      <c r="HW26" s="246"/>
      <c r="HX26" s="246"/>
      <c r="HY26" s="246"/>
      <c r="HZ26" s="246"/>
      <c r="IA26" s="246"/>
      <c r="IB26" s="246"/>
      <c r="IC26" s="246"/>
      <c r="ID26" s="246"/>
      <c r="IE26" s="246"/>
      <c r="IF26" s="246"/>
      <c r="IG26" s="246"/>
      <c r="IH26" s="246"/>
      <c r="II26" s="246"/>
      <c r="IJ26" s="246"/>
      <c r="IK26" s="246"/>
      <c r="IL26" s="246"/>
      <c r="IM26" s="246"/>
      <c r="IN26" s="246"/>
      <c r="IO26" s="246"/>
      <c r="IP26" s="246"/>
      <c r="IQ26" s="246"/>
      <c r="IR26" s="246"/>
      <c r="IS26" s="246"/>
      <c r="IT26" s="246"/>
      <c r="IU26" s="246"/>
    </row>
    <row r="27" spans="1:256" x14ac:dyDescent="0.3">
      <c r="A27" s="218" t="s">
        <v>184</v>
      </c>
      <c r="B27" s="188">
        <f>SUM(B22,B26)</f>
        <v>770</v>
      </c>
      <c r="C27" s="188">
        <f>SUM(C22,C26)</f>
        <v>28.79</v>
      </c>
      <c r="D27" s="188">
        <f>SUM(D22,D26)</f>
        <v>31.2</v>
      </c>
      <c r="E27" s="188">
        <f>SUM(E22,E26)</f>
        <v>113.83000000000001</v>
      </c>
      <c r="F27" s="188">
        <f>SUM(F22,F26)</f>
        <v>864.36</v>
      </c>
      <c r="G27" s="188"/>
      <c r="H27" s="188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246"/>
      <c r="BI27" s="246"/>
      <c r="BJ27" s="246"/>
      <c r="BK27" s="246"/>
      <c r="BL27" s="246"/>
      <c r="BM27" s="246"/>
      <c r="BN27" s="246"/>
      <c r="BO27" s="246"/>
      <c r="BP27" s="246"/>
      <c r="BQ27" s="246"/>
      <c r="BR27" s="246"/>
      <c r="BS27" s="246"/>
      <c r="BT27" s="246"/>
      <c r="BU27" s="246"/>
      <c r="BV27" s="246"/>
      <c r="BW27" s="246"/>
      <c r="BX27" s="246"/>
      <c r="BY27" s="246"/>
      <c r="BZ27" s="246"/>
      <c r="CA27" s="246"/>
      <c r="CB27" s="246"/>
      <c r="CC27" s="246"/>
      <c r="CD27" s="246"/>
      <c r="CE27" s="246"/>
      <c r="CF27" s="246"/>
      <c r="CG27" s="246"/>
      <c r="CH27" s="246"/>
      <c r="CI27" s="246"/>
      <c r="CJ27" s="246"/>
      <c r="CK27" s="246"/>
      <c r="CL27" s="246"/>
      <c r="CM27" s="246"/>
      <c r="CN27" s="246"/>
      <c r="CO27" s="246"/>
      <c r="CP27" s="246"/>
      <c r="CQ27" s="246"/>
      <c r="CR27" s="246"/>
      <c r="CS27" s="246"/>
      <c r="CT27" s="246"/>
      <c r="CU27" s="246"/>
      <c r="CV27" s="246"/>
      <c r="CW27" s="246"/>
      <c r="CX27" s="246"/>
      <c r="CY27" s="246"/>
      <c r="CZ27" s="246"/>
      <c r="DA27" s="246"/>
      <c r="DB27" s="246"/>
      <c r="DC27" s="246"/>
      <c r="DD27" s="246"/>
      <c r="DE27" s="246"/>
      <c r="DF27" s="246"/>
      <c r="DG27" s="246"/>
      <c r="DH27" s="246"/>
      <c r="DI27" s="246"/>
      <c r="DJ27" s="246"/>
      <c r="DK27" s="246"/>
      <c r="DL27" s="246"/>
      <c r="DM27" s="246"/>
      <c r="DN27" s="246"/>
      <c r="DO27" s="246"/>
      <c r="DP27" s="246"/>
      <c r="DQ27" s="246"/>
      <c r="DR27" s="246"/>
      <c r="DS27" s="246"/>
      <c r="DT27" s="246"/>
      <c r="DU27" s="246"/>
      <c r="DV27" s="246"/>
      <c r="DW27" s="246"/>
      <c r="DX27" s="246"/>
      <c r="DY27" s="246"/>
      <c r="DZ27" s="246"/>
      <c r="EA27" s="246"/>
      <c r="EB27" s="246"/>
      <c r="EC27" s="246"/>
      <c r="ED27" s="246"/>
      <c r="EE27" s="246"/>
      <c r="EF27" s="246"/>
      <c r="EG27" s="246"/>
      <c r="EH27" s="246"/>
      <c r="EI27" s="246"/>
      <c r="EJ27" s="246"/>
      <c r="EK27" s="246"/>
      <c r="EL27" s="246"/>
      <c r="EM27" s="246"/>
      <c r="EN27" s="246"/>
      <c r="EO27" s="246"/>
      <c r="EP27" s="246"/>
      <c r="EQ27" s="246"/>
      <c r="ER27" s="246"/>
      <c r="ES27" s="246"/>
      <c r="ET27" s="246"/>
      <c r="EU27" s="246"/>
      <c r="EV27" s="246"/>
      <c r="EW27" s="246"/>
      <c r="EX27" s="246"/>
      <c r="EY27" s="246"/>
      <c r="EZ27" s="246"/>
      <c r="FA27" s="246"/>
      <c r="FB27" s="246"/>
      <c r="FC27" s="246"/>
      <c r="FD27" s="246"/>
      <c r="FE27" s="246"/>
      <c r="FF27" s="246"/>
      <c r="FG27" s="246"/>
      <c r="FH27" s="246"/>
      <c r="FI27" s="246"/>
      <c r="FJ27" s="246"/>
      <c r="FK27" s="246"/>
      <c r="FL27" s="246"/>
      <c r="FM27" s="246"/>
      <c r="FN27" s="246"/>
      <c r="FO27" s="246"/>
      <c r="FP27" s="246"/>
      <c r="FQ27" s="246"/>
      <c r="FR27" s="246"/>
      <c r="FS27" s="246"/>
      <c r="FT27" s="246"/>
      <c r="FU27" s="246"/>
      <c r="FV27" s="246"/>
      <c r="FW27" s="246"/>
      <c r="FX27" s="246"/>
      <c r="FY27" s="246"/>
      <c r="FZ27" s="246"/>
      <c r="GA27" s="246"/>
      <c r="GB27" s="246"/>
      <c r="GC27" s="246"/>
      <c r="GD27" s="246"/>
      <c r="GE27" s="246"/>
      <c r="GF27" s="246"/>
      <c r="GG27" s="246"/>
      <c r="GH27" s="246"/>
      <c r="GI27" s="246"/>
      <c r="GJ27" s="246"/>
      <c r="GK27" s="246"/>
      <c r="GL27" s="246"/>
      <c r="GM27" s="246"/>
      <c r="GN27" s="246"/>
      <c r="GO27" s="246"/>
      <c r="GP27" s="246"/>
      <c r="GQ27" s="246"/>
      <c r="GR27" s="246"/>
      <c r="GS27" s="246"/>
      <c r="GT27" s="246"/>
      <c r="GU27" s="246"/>
      <c r="GV27" s="246"/>
      <c r="GW27" s="246"/>
      <c r="GX27" s="246"/>
      <c r="GY27" s="246"/>
      <c r="GZ27" s="246"/>
      <c r="HA27" s="246"/>
      <c r="HB27" s="246"/>
      <c r="HC27" s="246"/>
      <c r="HD27" s="246"/>
      <c r="HE27" s="246"/>
      <c r="HF27" s="246"/>
      <c r="HG27" s="246"/>
      <c r="HH27" s="246"/>
      <c r="HI27" s="246"/>
      <c r="HJ27" s="246"/>
      <c r="HK27" s="246"/>
      <c r="HL27" s="246"/>
      <c r="HM27" s="246"/>
      <c r="HN27" s="246"/>
      <c r="HO27" s="246"/>
      <c r="HP27" s="246"/>
      <c r="HQ27" s="246"/>
      <c r="HR27" s="246"/>
      <c r="HS27" s="246"/>
      <c r="HT27" s="246"/>
      <c r="HU27" s="246"/>
      <c r="HV27" s="246"/>
      <c r="HW27" s="246"/>
      <c r="HX27" s="246"/>
      <c r="HY27" s="246"/>
      <c r="HZ27" s="246"/>
      <c r="IA27" s="246"/>
      <c r="IB27" s="246"/>
      <c r="IC27" s="246"/>
      <c r="ID27" s="246"/>
      <c r="IE27" s="246"/>
      <c r="IF27" s="246"/>
      <c r="IG27" s="246"/>
      <c r="IH27" s="246"/>
      <c r="II27" s="246"/>
      <c r="IJ27" s="246"/>
      <c r="IK27" s="246"/>
      <c r="IL27" s="246"/>
      <c r="IM27" s="246"/>
      <c r="IN27" s="246"/>
      <c r="IO27" s="246"/>
      <c r="IP27" s="246"/>
      <c r="IQ27" s="246"/>
      <c r="IR27" s="246"/>
      <c r="IS27" s="246"/>
      <c r="IT27" s="246"/>
      <c r="IU27" s="246"/>
    </row>
    <row r="28" spans="1:256" x14ac:dyDescent="0.3">
      <c r="A28" s="185" t="s">
        <v>72</v>
      </c>
      <c r="B28" s="186"/>
      <c r="C28" s="186"/>
      <c r="D28" s="186"/>
      <c r="E28" s="186"/>
      <c r="F28" s="186"/>
      <c r="G28" s="186"/>
      <c r="H28" s="187"/>
    </row>
    <row r="29" spans="1:256" ht="14.25" customHeight="1" x14ac:dyDescent="0.25">
      <c r="A29" s="188" t="s">
        <v>247</v>
      </c>
      <c r="B29" s="188" t="s">
        <v>6</v>
      </c>
      <c r="C29" s="189" t="s">
        <v>248</v>
      </c>
      <c r="D29" s="189" t="s">
        <v>249</v>
      </c>
      <c r="E29" s="189" t="s">
        <v>250</v>
      </c>
      <c r="F29" s="190" t="s">
        <v>10</v>
      </c>
      <c r="G29" s="290" t="s">
        <v>4</v>
      </c>
      <c r="H29" s="189" t="s">
        <v>251</v>
      </c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  <c r="GM29" s="192"/>
      <c r="GN29" s="192"/>
      <c r="GO29" s="192"/>
      <c r="GP29" s="192"/>
      <c r="GQ29" s="192"/>
      <c r="GR29" s="192"/>
      <c r="GS29" s="192"/>
      <c r="GT29" s="192"/>
      <c r="GU29" s="192"/>
      <c r="GV29" s="192"/>
      <c r="GW29" s="192"/>
      <c r="GX29" s="192"/>
      <c r="GY29" s="192"/>
      <c r="GZ29" s="192"/>
      <c r="HA29" s="192"/>
      <c r="HB29" s="192"/>
      <c r="HC29" s="192"/>
      <c r="HD29" s="192"/>
      <c r="HE29" s="192"/>
      <c r="HF29" s="192"/>
      <c r="HG29" s="192"/>
      <c r="HH29" s="192"/>
      <c r="HI29" s="192"/>
      <c r="HJ29" s="192"/>
      <c r="HK29" s="192"/>
      <c r="HL29" s="192"/>
      <c r="HM29" s="192"/>
      <c r="HN29" s="192"/>
      <c r="HO29" s="192"/>
      <c r="HP29" s="192"/>
      <c r="HQ29" s="192"/>
      <c r="HR29" s="192"/>
      <c r="HS29" s="192"/>
      <c r="HT29" s="192"/>
      <c r="HU29" s="192"/>
      <c r="HV29" s="192"/>
      <c r="HW29" s="192"/>
      <c r="HX29" s="192"/>
      <c r="HY29" s="192"/>
      <c r="HZ29" s="192"/>
      <c r="IA29" s="192"/>
      <c r="IB29" s="192"/>
      <c r="IC29" s="192"/>
      <c r="ID29" s="192"/>
      <c r="IE29" s="192"/>
      <c r="IF29" s="192"/>
      <c r="IG29" s="192"/>
      <c r="IH29" s="192"/>
      <c r="II29" s="192"/>
      <c r="IJ29" s="192"/>
      <c r="IK29" s="192"/>
      <c r="IL29" s="192"/>
      <c r="IM29" s="192"/>
      <c r="IN29" s="192"/>
      <c r="IO29" s="192"/>
      <c r="IP29" s="192"/>
      <c r="IQ29" s="192"/>
      <c r="IR29" s="192"/>
      <c r="IS29" s="192"/>
      <c r="IT29" s="192"/>
      <c r="IU29" s="192"/>
    </row>
    <row r="30" spans="1:256" x14ac:dyDescent="0.3">
      <c r="A30" s="193" t="s">
        <v>322</v>
      </c>
      <c r="B30" s="194"/>
      <c r="C30" s="195"/>
      <c r="D30" s="195"/>
      <c r="E30" s="195"/>
      <c r="F30" s="195"/>
      <c r="G30" s="194"/>
      <c r="H30" s="196"/>
    </row>
    <row r="31" spans="1:256" ht="13.5" customHeight="1" x14ac:dyDescent="0.25">
      <c r="A31" s="197" t="s">
        <v>262</v>
      </c>
      <c r="B31" s="198">
        <v>50</v>
      </c>
      <c r="C31" s="199">
        <v>0.55000000000000004</v>
      </c>
      <c r="D31" s="199">
        <v>0.1</v>
      </c>
      <c r="E31" s="199">
        <v>1.9</v>
      </c>
      <c r="F31" s="199">
        <v>11</v>
      </c>
      <c r="G31" s="200" t="s">
        <v>263</v>
      </c>
      <c r="H31" s="229" t="s">
        <v>264</v>
      </c>
    </row>
    <row r="32" spans="1:256" s="207" customFormat="1" ht="12.75" customHeight="1" x14ac:dyDescent="0.25">
      <c r="A32" s="202" t="s">
        <v>83</v>
      </c>
      <c r="B32" s="292">
        <v>100</v>
      </c>
      <c r="C32" s="292">
        <v>18.5</v>
      </c>
      <c r="D32" s="292">
        <v>17.7</v>
      </c>
      <c r="E32" s="292">
        <v>23.5</v>
      </c>
      <c r="F32" s="292">
        <v>287.7</v>
      </c>
      <c r="G32" s="292" t="s">
        <v>84</v>
      </c>
      <c r="H32" s="235" t="s">
        <v>85</v>
      </c>
    </row>
    <row r="33" spans="1:255" ht="12.75" customHeight="1" x14ac:dyDescent="0.3">
      <c r="A33" s="253" t="s">
        <v>36</v>
      </c>
      <c r="B33" s="198">
        <v>180</v>
      </c>
      <c r="C33" s="231">
        <v>3.67</v>
      </c>
      <c r="D33" s="231">
        <v>5.76</v>
      </c>
      <c r="E33" s="231">
        <v>24.53</v>
      </c>
      <c r="F33" s="231">
        <v>164.7</v>
      </c>
      <c r="G33" s="272" t="s">
        <v>37</v>
      </c>
      <c r="H33" s="253" t="s">
        <v>38</v>
      </c>
    </row>
    <row r="34" spans="1:255" x14ac:dyDescent="0.25">
      <c r="A34" s="307" t="s">
        <v>21</v>
      </c>
      <c r="B34" s="258">
        <v>215</v>
      </c>
      <c r="C34" s="288">
        <v>7.0000000000000007E-2</v>
      </c>
      <c r="D34" s="288">
        <v>0.02</v>
      </c>
      <c r="E34" s="288">
        <v>15</v>
      </c>
      <c r="F34" s="288">
        <v>60</v>
      </c>
      <c r="G34" s="258" t="s">
        <v>22</v>
      </c>
      <c r="H34" s="225" t="s">
        <v>23</v>
      </c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2"/>
      <c r="EL34" s="192"/>
      <c r="EM34" s="192"/>
      <c r="EN34" s="192"/>
      <c r="EO34" s="192"/>
      <c r="EP34" s="192"/>
      <c r="EQ34" s="192"/>
      <c r="ER34" s="192"/>
      <c r="ES34" s="192"/>
      <c r="ET34" s="192"/>
      <c r="EU34" s="192"/>
      <c r="EV34" s="192"/>
      <c r="EW34" s="192"/>
      <c r="EX34" s="192"/>
      <c r="EY34" s="192"/>
      <c r="EZ34" s="192"/>
      <c r="FA34" s="192"/>
      <c r="FB34" s="192"/>
      <c r="FC34" s="192"/>
      <c r="FD34" s="192"/>
      <c r="FE34" s="192"/>
      <c r="FF34" s="192"/>
      <c r="FG34" s="192"/>
      <c r="FH34" s="192"/>
      <c r="FI34" s="192"/>
      <c r="FJ34" s="192"/>
      <c r="FK34" s="192"/>
      <c r="FL34" s="192"/>
      <c r="FM34" s="192"/>
      <c r="FN34" s="192"/>
      <c r="FO34" s="192"/>
      <c r="FP34" s="192"/>
      <c r="FQ34" s="192"/>
      <c r="FR34" s="192"/>
      <c r="FS34" s="192"/>
      <c r="FT34" s="192"/>
      <c r="FU34" s="192"/>
      <c r="FV34" s="192"/>
      <c r="FW34" s="192"/>
      <c r="FX34" s="192"/>
      <c r="FY34" s="192"/>
      <c r="FZ34" s="192"/>
      <c r="GA34" s="192"/>
      <c r="GB34" s="192"/>
      <c r="GC34" s="192"/>
      <c r="GD34" s="192"/>
      <c r="GE34" s="192"/>
      <c r="GF34" s="192"/>
      <c r="GG34" s="192"/>
      <c r="GH34" s="192"/>
      <c r="GI34" s="192"/>
      <c r="GJ34" s="192"/>
      <c r="GK34" s="192"/>
      <c r="GL34" s="192"/>
      <c r="GM34" s="192"/>
      <c r="GN34" s="192"/>
      <c r="GO34" s="192"/>
      <c r="GP34" s="192"/>
      <c r="GQ34" s="192"/>
      <c r="GR34" s="192"/>
      <c r="GS34" s="192"/>
      <c r="GT34" s="192"/>
      <c r="GU34" s="192"/>
      <c r="GV34" s="192"/>
      <c r="GW34" s="192"/>
      <c r="GX34" s="192"/>
      <c r="GY34" s="192"/>
      <c r="GZ34" s="192"/>
      <c r="HA34" s="192"/>
      <c r="HB34" s="192"/>
      <c r="HC34" s="192"/>
      <c r="HD34" s="192"/>
      <c r="HE34" s="192"/>
      <c r="HF34" s="192"/>
      <c r="HG34" s="192"/>
      <c r="HH34" s="192"/>
      <c r="HI34" s="192"/>
      <c r="HJ34" s="192"/>
      <c r="HK34" s="192"/>
      <c r="HL34" s="192"/>
      <c r="HM34" s="192"/>
      <c r="HN34" s="192"/>
      <c r="HO34" s="192"/>
      <c r="HP34" s="192"/>
      <c r="HQ34" s="192"/>
      <c r="HR34" s="192"/>
      <c r="HS34" s="192"/>
      <c r="HT34" s="192"/>
      <c r="HU34" s="192"/>
      <c r="HV34" s="192"/>
      <c r="HW34" s="192"/>
      <c r="HX34" s="192"/>
      <c r="HY34" s="192"/>
      <c r="HZ34" s="192"/>
      <c r="IA34" s="192"/>
      <c r="IB34" s="192"/>
      <c r="IC34" s="192"/>
      <c r="ID34" s="192"/>
      <c r="IE34" s="192"/>
      <c r="IF34" s="192"/>
      <c r="IG34" s="192"/>
      <c r="IH34" s="192"/>
      <c r="II34" s="192"/>
      <c r="IJ34" s="192"/>
      <c r="IK34" s="192"/>
      <c r="IL34" s="192"/>
      <c r="IM34" s="192"/>
      <c r="IN34" s="192"/>
      <c r="IO34" s="192"/>
      <c r="IP34" s="192"/>
      <c r="IQ34" s="192"/>
      <c r="IR34" s="192"/>
      <c r="IS34" s="192"/>
      <c r="IT34" s="192"/>
      <c r="IU34" s="192"/>
    </row>
    <row r="35" spans="1:255" x14ac:dyDescent="0.3">
      <c r="A35" s="215" t="s">
        <v>45</v>
      </c>
      <c r="B35" s="289">
        <v>20</v>
      </c>
      <c r="C35" s="271">
        <v>1.3</v>
      </c>
      <c r="D35" s="271">
        <v>0.2</v>
      </c>
      <c r="E35" s="271">
        <v>8.6</v>
      </c>
      <c r="F35" s="271">
        <v>43</v>
      </c>
      <c r="G35" s="265" t="s">
        <v>46</v>
      </c>
      <c r="H35" s="208" t="s">
        <v>47</v>
      </c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5"/>
      <c r="AL35" s="285"/>
      <c r="AM35" s="285"/>
      <c r="AN35" s="285"/>
      <c r="AO35" s="285"/>
      <c r="AP35" s="285"/>
      <c r="AQ35" s="285"/>
      <c r="AR35" s="285"/>
      <c r="AS35" s="285"/>
      <c r="AT35" s="285"/>
      <c r="AU35" s="285"/>
      <c r="AV35" s="285"/>
      <c r="AW35" s="285"/>
      <c r="AX35" s="285"/>
      <c r="AY35" s="285"/>
      <c r="AZ35" s="285"/>
      <c r="BA35" s="285"/>
      <c r="BB35" s="285"/>
      <c r="BC35" s="285"/>
      <c r="BD35" s="285"/>
      <c r="BE35" s="285"/>
      <c r="BF35" s="285"/>
      <c r="BG35" s="285"/>
      <c r="BH35" s="285"/>
      <c r="BI35" s="285"/>
      <c r="BJ35" s="285"/>
      <c r="BK35" s="285"/>
      <c r="BL35" s="285"/>
      <c r="BM35" s="285"/>
      <c r="BN35" s="285"/>
      <c r="BO35" s="285"/>
      <c r="BP35" s="285"/>
      <c r="BQ35" s="285"/>
      <c r="BR35" s="285"/>
      <c r="BS35" s="285"/>
      <c r="BT35" s="285"/>
      <c r="BU35" s="285"/>
      <c r="BV35" s="285"/>
      <c r="BW35" s="285"/>
      <c r="BX35" s="285"/>
      <c r="BY35" s="285"/>
      <c r="BZ35" s="285"/>
      <c r="CA35" s="285"/>
      <c r="CB35" s="285"/>
      <c r="CC35" s="285"/>
      <c r="CD35" s="285"/>
      <c r="CE35" s="285"/>
      <c r="CF35" s="285"/>
      <c r="CG35" s="285"/>
      <c r="CH35" s="285"/>
      <c r="CI35" s="285"/>
      <c r="CJ35" s="285"/>
      <c r="CK35" s="285"/>
      <c r="CL35" s="285"/>
      <c r="CM35" s="285"/>
      <c r="CN35" s="285"/>
      <c r="CO35" s="285"/>
      <c r="CP35" s="285"/>
      <c r="CQ35" s="285"/>
      <c r="CR35" s="285"/>
      <c r="CS35" s="285"/>
      <c r="CT35" s="285"/>
      <c r="CU35" s="285"/>
      <c r="CV35" s="285"/>
      <c r="CW35" s="285"/>
      <c r="CX35" s="285"/>
      <c r="CY35" s="285"/>
      <c r="CZ35" s="285"/>
      <c r="DA35" s="285"/>
      <c r="DB35" s="285"/>
      <c r="DC35" s="285"/>
      <c r="DD35" s="285"/>
      <c r="DE35" s="285"/>
      <c r="DF35" s="285"/>
      <c r="DG35" s="285"/>
      <c r="DH35" s="285"/>
      <c r="DI35" s="285"/>
      <c r="DJ35" s="285"/>
      <c r="DK35" s="285"/>
      <c r="DL35" s="285"/>
      <c r="DM35" s="285"/>
      <c r="DN35" s="285"/>
      <c r="DO35" s="285"/>
      <c r="DP35" s="285"/>
      <c r="DQ35" s="285"/>
      <c r="DR35" s="285"/>
      <c r="DS35" s="285"/>
      <c r="DT35" s="285"/>
      <c r="DU35" s="285"/>
      <c r="DV35" s="285"/>
      <c r="DW35" s="285"/>
      <c r="DX35" s="285"/>
      <c r="DY35" s="285"/>
      <c r="DZ35" s="285"/>
      <c r="EA35" s="285"/>
      <c r="EB35" s="285"/>
      <c r="EC35" s="285"/>
      <c r="ED35" s="285"/>
      <c r="EE35" s="285"/>
      <c r="EF35" s="285"/>
      <c r="EG35" s="285"/>
      <c r="EH35" s="285"/>
      <c r="EI35" s="285"/>
      <c r="EJ35" s="285"/>
      <c r="EK35" s="285"/>
      <c r="EL35" s="285"/>
      <c r="EM35" s="285"/>
      <c r="EN35" s="285"/>
      <c r="EO35" s="285"/>
      <c r="EP35" s="285"/>
      <c r="EQ35" s="285"/>
      <c r="ER35" s="285"/>
      <c r="ES35" s="285"/>
      <c r="ET35" s="285"/>
      <c r="EU35" s="285"/>
      <c r="EV35" s="285"/>
      <c r="EW35" s="285"/>
      <c r="EX35" s="285"/>
      <c r="EY35" s="285"/>
      <c r="EZ35" s="285"/>
      <c r="FA35" s="285"/>
      <c r="FB35" s="285"/>
      <c r="FC35" s="285"/>
      <c r="FD35" s="285"/>
      <c r="FE35" s="285"/>
      <c r="FF35" s="285"/>
      <c r="FG35" s="285"/>
      <c r="FH35" s="285"/>
      <c r="FI35" s="285"/>
      <c r="FJ35" s="285"/>
      <c r="FK35" s="285"/>
      <c r="FL35" s="285"/>
      <c r="FM35" s="285"/>
      <c r="FN35" s="285"/>
      <c r="FO35" s="285"/>
      <c r="FP35" s="285"/>
      <c r="FQ35" s="285"/>
      <c r="FR35" s="285"/>
      <c r="FS35" s="285"/>
      <c r="FT35" s="285"/>
      <c r="FU35" s="285"/>
      <c r="FV35" s="285"/>
      <c r="FW35" s="285"/>
      <c r="FX35" s="285"/>
      <c r="FY35" s="285"/>
      <c r="FZ35" s="285"/>
      <c r="GA35" s="285"/>
      <c r="GB35" s="285"/>
      <c r="GC35" s="285"/>
      <c r="GD35" s="285"/>
      <c r="GE35" s="285"/>
      <c r="GF35" s="285"/>
      <c r="GG35" s="285"/>
      <c r="GH35" s="285"/>
      <c r="GI35" s="285"/>
      <c r="GJ35" s="285"/>
      <c r="GK35" s="285"/>
      <c r="GL35" s="285"/>
      <c r="GM35" s="285"/>
      <c r="GN35" s="285"/>
      <c r="GO35" s="285"/>
      <c r="GP35" s="285"/>
      <c r="GQ35" s="285"/>
      <c r="GR35" s="285"/>
      <c r="GS35" s="285"/>
      <c r="GT35" s="285"/>
      <c r="GU35" s="285"/>
      <c r="GV35" s="285"/>
      <c r="GW35" s="285"/>
      <c r="GX35" s="285"/>
      <c r="GY35" s="285"/>
      <c r="GZ35" s="285"/>
      <c r="HA35" s="285"/>
      <c r="HB35" s="285"/>
      <c r="HC35" s="285"/>
      <c r="HD35" s="285"/>
      <c r="HE35" s="285"/>
      <c r="HF35" s="285"/>
      <c r="HG35" s="285"/>
      <c r="HH35" s="285"/>
      <c r="HI35" s="285"/>
      <c r="HJ35" s="285"/>
      <c r="HK35" s="285"/>
      <c r="HL35" s="285"/>
      <c r="HM35" s="285"/>
      <c r="HN35" s="285"/>
      <c r="HO35" s="285"/>
      <c r="HP35" s="285"/>
      <c r="HQ35" s="285"/>
      <c r="HR35" s="285"/>
      <c r="HS35" s="285"/>
      <c r="HT35" s="285"/>
      <c r="HU35" s="285"/>
      <c r="HV35" s="285"/>
      <c r="HW35" s="285"/>
      <c r="HX35" s="285"/>
      <c r="HY35" s="285"/>
      <c r="HZ35" s="285"/>
      <c r="IA35" s="285"/>
      <c r="IB35" s="285"/>
      <c r="IC35" s="285"/>
      <c r="ID35" s="285"/>
      <c r="IE35" s="285"/>
      <c r="IF35" s="285"/>
      <c r="IG35" s="285"/>
      <c r="IH35" s="285"/>
      <c r="II35" s="285"/>
      <c r="IJ35" s="285"/>
      <c r="IK35" s="285"/>
      <c r="IL35" s="285"/>
      <c r="IM35" s="285"/>
      <c r="IN35" s="285"/>
      <c r="IO35" s="285"/>
      <c r="IP35" s="285"/>
      <c r="IQ35" s="285"/>
      <c r="IR35" s="285"/>
      <c r="IS35" s="285"/>
      <c r="IT35" s="285"/>
      <c r="IU35" s="285"/>
    </row>
    <row r="36" spans="1:255" x14ac:dyDescent="0.3">
      <c r="A36" s="218" t="s">
        <v>25</v>
      </c>
      <c r="B36" s="188">
        <f>SUM(B31:B35)</f>
        <v>565</v>
      </c>
      <c r="C36" s="290">
        <f>SUM(C31:C35)</f>
        <v>24.09</v>
      </c>
      <c r="D36" s="290">
        <f>SUM(D31:D35)</f>
        <v>23.78</v>
      </c>
      <c r="E36" s="290">
        <f>SUM(E31:E35)</f>
        <v>73.53</v>
      </c>
      <c r="F36" s="290">
        <f>SUM(F31:F35)</f>
        <v>566.4</v>
      </c>
      <c r="G36" s="290"/>
      <c r="H36" s="290"/>
    </row>
    <row r="37" spans="1:255" x14ac:dyDescent="0.3">
      <c r="A37" s="263" t="s">
        <v>211</v>
      </c>
      <c r="B37" s="263"/>
      <c r="C37" s="308"/>
      <c r="D37" s="308"/>
      <c r="E37" s="308"/>
      <c r="F37" s="308"/>
      <c r="G37" s="263"/>
      <c r="H37" s="263"/>
    </row>
    <row r="38" spans="1:255" x14ac:dyDescent="0.25">
      <c r="A38" s="287" t="s">
        <v>163</v>
      </c>
      <c r="B38" s="198">
        <v>50</v>
      </c>
      <c r="C38" s="231">
        <v>3.54</v>
      </c>
      <c r="D38" s="231">
        <v>6.57</v>
      </c>
      <c r="E38" s="231">
        <v>27.87</v>
      </c>
      <c r="F38" s="231">
        <v>185</v>
      </c>
      <c r="G38" s="258" t="s">
        <v>164</v>
      </c>
      <c r="H38" s="225" t="s">
        <v>165</v>
      </c>
    </row>
    <row r="39" spans="1:255" x14ac:dyDescent="0.25">
      <c r="A39" s="307" t="s">
        <v>21</v>
      </c>
      <c r="B39" s="258">
        <v>215</v>
      </c>
      <c r="C39" s="288">
        <v>7.0000000000000007E-2</v>
      </c>
      <c r="D39" s="288">
        <v>0.02</v>
      </c>
      <c r="E39" s="288">
        <v>15</v>
      </c>
      <c r="F39" s="288">
        <v>60</v>
      </c>
      <c r="G39" s="258" t="s">
        <v>22</v>
      </c>
      <c r="H39" s="225" t="s">
        <v>23</v>
      </c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192"/>
      <c r="CE39" s="192"/>
      <c r="CF39" s="192"/>
      <c r="CG39" s="192"/>
      <c r="CH39" s="192"/>
      <c r="CI39" s="192"/>
      <c r="CJ39" s="192"/>
      <c r="CK39" s="192"/>
      <c r="CL39" s="192"/>
      <c r="CM39" s="192"/>
      <c r="CN39" s="192"/>
      <c r="CO39" s="192"/>
      <c r="CP39" s="192"/>
      <c r="CQ39" s="192"/>
      <c r="CR39" s="192"/>
      <c r="CS39" s="192"/>
      <c r="CT39" s="192"/>
      <c r="CU39" s="192"/>
      <c r="CV39" s="192"/>
      <c r="CW39" s="192"/>
      <c r="CX39" s="192"/>
      <c r="CY39" s="192"/>
      <c r="CZ39" s="192"/>
      <c r="DA39" s="192"/>
      <c r="DB39" s="192"/>
      <c r="DC39" s="192"/>
      <c r="DD39" s="192"/>
      <c r="DE39" s="192"/>
      <c r="DF39" s="192"/>
      <c r="DG39" s="192"/>
      <c r="DH39" s="192"/>
      <c r="DI39" s="192"/>
      <c r="DJ39" s="192"/>
      <c r="DK39" s="192"/>
      <c r="DL39" s="192"/>
      <c r="DM39" s="192"/>
      <c r="DN39" s="192"/>
      <c r="DO39" s="192"/>
      <c r="DP39" s="192"/>
      <c r="DQ39" s="192"/>
      <c r="DR39" s="192"/>
      <c r="DS39" s="192"/>
      <c r="DT39" s="192"/>
      <c r="DU39" s="192"/>
      <c r="DV39" s="192"/>
      <c r="DW39" s="192"/>
      <c r="DX39" s="192"/>
      <c r="DY39" s="192"/>
      <c r="DZ39" s="192"/>
      <c r="EA39" s="192"/>
      <c r="EB39" s="192"/>
      <c r="EC39" s="192"/>
      <c r="ED39" s="192"/>
      <c r="EE39" s="192"/>
      <c r="EF39" s="192"/>
      <c r="EG39" s="192"/>
      <c r="EH39" s="192"/>
      <c r="EI39" s="192"/>
      <c r="EJ39" s="192"/>
      <c r="EK39" s="192"/>
      <c r="EL39" s="192"/>
      <c r="EM39" s="192"/>
      <c r="EN39" s="192"/>
      <c r="EO39" s="192"/>
      <c r="EP39" s="192"/>
      <c r="EQ39" s="192"/>
      <c r="ER39" s="192"/>
      <c r="ES39" s="192"/>
      <c r="ET39" s="192"/>
      <c r="EU39" s="192"/>
      <c r="EV39" s="192"/>
      <c r="EW39" s="192"/>
      <c r="EX39" s="192"/>
      <c r="EY39" s="192"/>
      <c r="EZ39" s="192"/>
      <c r="FA39" s="192"/>
      <c r="FB39" s="192"/>
      <c r="FC39" s="192"/>
      <c r="FD39" s="192"/>
      <c r="FE39" s="192"/>
      <c r="FF39" s="192"/>
      <c r="FG39" s="192"/>
      <c r="FH39" s="192"/>
      <c r="FI39" s="192"/>
      <c r="FJ39" s="192"/>
      <c r="FK39" s="192"/>
      <c r="FL39" s="192"/>
      <c r="FM39" s="192"/>
      <c r="FN39" s="192"/>
      <c r="FO39" s="192"/>
      <c r="FP39" s="192"/>
      <c r="FQ39" s="192"/>
      <c r="FR39" s="192"/>
      <c r="FS39" s="192"/>
      <c r="FT39" s="192"/>
      <c r="FU39" s="192"/>
      <c r="FV39" s="192"/>
      <c r="FW39" s="192"/>
      <c r="FX39" s="192"/>
      <c r="FY39" s="192"/>
      <c r="FZ39" s="192"/>
      <c r="GA39" s="192"/>
      <c r="GB39" s="192"/>
      <c r="GC39" s="192"/>
      <c r="GD39" s="192"/>
      <c r="GE39" s="192"/>
      <c r="GF39" s="192"/>
      <c r="GG39" s="192"/>
      <c r="GH39" s="192"/>
      <c r="GI39" s="192"/>
      <c r="GJ39" s="192"/>
      <c r="GK39" s="192"/>
      <c r="GL39" s="192"/>
      <c r="GM39" s="192"/>
      <c r="GN39" s="192"/>
      <c r="GO39" s="192"/>
      <c r="GP39" s="192"/>
      <c r="GQ39" s="192"/>
      <c r="GR39" s="192"/>
      <c r="GS39" s="192"/>
      <c r="GT39" s="192"/>
      <c r="GU39" s="192"/>
      <c r="GV39" s="192"/>
      <c r="GW39" s="192"/>
      <c r="GX39" s="192"/>
      <c r="GY39" s="192"/>
      <c r="GZ39" s="192"/>
      <c r="HA39" s="192"/>
      <c r="HB39" s="192"/>
      <c r="HC39" s="192"/>
      <c r="HD39" s="192"/>
      <c r="HE39" s="192"/>
      <c r="HF39" s="192"/>
      <c r="HG39" s="192"/>
      <c r="HH39" s="192"/>
      <c r="HI39" s="192"/>
      <c r="HJ39" s="192"/>
      <c r="HK39" s="192"/>
      <c r="HL39" s="192"/>
      <c r="HM39" s="192"/>
      <c r="HN39" s="192"/>
      <c r="HO39" s="192"/>
      <c r="HP39" s="192"/>
      <c r="HQ39" s="192"/>
      <c r="HR39" s="192"/>
      <c r="HS39" s="192"/>
      <c r="HT39" s="192"/>
      <c r="HU39" s="192"/>
      <c r="HV39" s="192"/>
      <c r="HW39" s="192"/>
      <c r="HX39" s="192"/>
      <c r="HY39" s="192"/>
      <c r="HZ39" s="192"/>
      <c r="IA39" s="192"/>
      <c r="IB39" s="192"/>
      <c r="IC39" s="192"/>
      <c r="ID39" s="192"/>
      <c r="IE39" s="192"/>
      <c r="IF39" s="192"/>
      <c r="IG39" s="192"/>
      <c r="IH39" s="192"/>
      <c r="II39" s="192"/>
      <c r="IJ39" s="192"/>
      <c r="IK39" s="192"/>
      <c r="IL39" s="192"/>
      <c r="IM39" s="192"/>
      <c r="IN39" s="192"/>
      <c r="IO39" s="192"/>
      <c r="IP39" s="192"/>
      <c r="IQ39" s="192"/>
      <c r="IR39" s="192"/>
      <c r="IS39" s="192"/>
      <c r="IT39" s="192"/>
      <c r="IU39" s="192"/>
    </row>
    <row r="40" spans="1:255" x14ac:dyDescent="0.3">
      <c r="A40" s="218" t="s">
        <v>25</v>
      </c>
      <c r="B40" s="188">
        <f>SUM(B38:B39)</f>
        <v>265</v>
      </c>
      <c r="C40" s="188">
        <f>SUM(C38:C39)</f>
        <v>3.61</v>
      </c>
      <c r="D40" s="188">
        <f>SUM(D38:D39)</f>
        <v>6.59</v>
      </c>
      <c r="E40" s="188">
        <f>SUM(E38:E39)</f>
        <v>42.870000000000005</v>
      </c>
      <c r="F40" s="188">
        <f>SUM(F38:F39)</f>
        <v>245</v>
      </c>
      <c r="G40" s="188"/>
      <c r="H40" s="188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  <c r="BF40" s="246"/>
      <c r="BG40" s="246"/>
      <c r="BH40" s="246"/>
      <c r="BI40" s="246"/>
      <c r="BJ40" s="246"/>
      <c r="BK40" s="246"/>
      <c r="BL40" s="246"/>
      <c r="BM40" s="246"/>
      <c r="BN40" s="246"/>
      <c r="BO40" s="246"/>
      <c r="BP40" s="246"/>
      <c r="BQ40" s="246"/>
      <c r="BR40" s="246"/>
      <c r="BS40" s="246"/>
      <c r="BT40" s="246"/>
      <c r="BU40" s="246"/>
      <c r="BV40" s="246"/>
      <c r="BW40" s="246"/>
      <c r="BX40" s="246"/>
      <c r="BY40" s="246"/>
      <c r="BZ40" s="246"/>
      <c r="CA40" s="246"/>
      <c r="CB40" s="246"/>
      <c r="CC40" s="246"/>
      <c r="CD40" s="246"/>
      <c r="CE40" s="246"/>
      <c r="CF40" s="246"/>
      <c r="CG40" s="246"/>
      <c r="CH40" s="246"/>
      <c r="CI40" s="246"/>
      <c r="CJ40" s="246"/>
      <c r="CK40" s="246"/>
      <c r="CL40" s="246"/>
      <c r="CM40" s="246"/>
      <c r="CN40" s="246"/>
      <c r="CO40" s="246"/>
      <c r="CP40" s="246"/>
      <c r="CQ40" s="246"/>
      <c r="CR40" s="246"/>
      <c r="CS40" s="246"/>
      <c r="CT40" s="246"/>
      <c r="CU40" s="246"/>
      <c r="CV40" s="246"/>
      <c r="CW40" s="246"/>
      <c r="CX40" s="246"/>
      <c r="CY40" s="246"/>
      <c r="CZ40" s="246"/>
      <c r="DA40" s="246"/>
      <c r="DB40" s="246"/>
      <c r="DC40" s="246"/>
      <c r="DD40" s="246"/>
      <c r="DE40" s="246"/>
      <c r="DF40" s="246"/>
      <c r="DG40" s="246"/>
      <c r="DH40" s="246"/>
      <c r="DI40" s="246"/>
      <c r="DJ40" s="246"/>
      <c r="DK40" s="246"/>
      <c r="DL40" s="246"/>
      <c r="DM40" s="246"/>
      <c r="DN40" s="246"/>
      <c r="DO40" s="246"/>
      <c r="DP40" s="246"/>
      <c r="DQ40" s="246"/>
      <c r="DR40" s="246"/>
      <c r="DS40" s="246"/>
      <c r="DT40" s="246"/>
      <c r="DU40" s="246"/>
      <c r="DV40" s="246"/>
      <c r="DW40" s="246"/>
      <c r="DX40" s="246"/>
      <c r="DY40" s="246"/>
      <c r="DZ40" s="246"/>
      <c r="EA40" s="246"/>
      <c r="EB40" s="246"/>
      <c r="EC40" s="246"/>
      <c r="ED40" s="246"/>
      <c r="EE40" s="246"/>
      <c r="EF40" s="246"/>
      <c r="EG40" s="246"/>
      <c r="EH40" s="246"/>
      <c r="EI40" s="246"/>
      <c r="EJ40" s="246"/>
      <c r="EK40" s="246"/>
      <c r="EL40" s="246"/>
      <c r="EM40" s="246"/>
      <c r="EN40" s="246"/>
      <c r="EO40" s="246"/>
      <c r="EP40" s="246"/>
      <c r="EQ40" s="246"/>
      <c r="ER40" s="246"/>
      <c r="ES40" s="246"/>
      <c r="ET40" s="246"/>
      <c r="EU40" s="246"/>
      <c r="EV40" s="246"/>
      <c r="EW40" s="246"/>
      <c r="EX40" s="246"/>
      <c r="EY40" s="246"/>
      <c r="EZ40" s="246"/>
      <c r="FA40" s="246"/>
      <c r="FB40" s="246"/>
      <c r="FC40" s="246"/>
      <c r="FD40" s="246"/>
      <c r="FE40" s="246"/>
      <c r="FF40" s="246"/>
      <c r="FG40" s="246"/>
      <c r="FH40" s="246"/>
      <c r="FI40" s="246"/>
      <c r="FJ40" s="246"/>
      <c r="FK40" s="246"/>
      <c r="FL40" s="246"/>
      <c r="FM40" s="246"/>
      <c r="FN40" s="246"/>
      <c r="FO40" s="246"/>
      <c r="FP40" s="246"/>
      <c r="FQ40" s="246"/>
      <c r="FR40" s="246"/>
      <c r="FS40" s="246"/>
      <c r="FT40" s="246"/>
      <c r="FU40" s="246"/>
      <c r="FV40" s="246"/>
      <c r="FW40" s="246"/>
      <c r="FX40" s="246"/>
      <c r="FY40" s="246"/>
      <c r="FZ40" s="246"/>
      <c r="GA40" s="246"/>
      <c r="GB40" s="246"/>
      <c r="GC40" s="246"/>
      <c r="GD40" s="246"/>
      <c r="GE40" s="246"/>
      <c r="GF40" s="246"/>
      <c r="GG40" s="246"/>
      <c r="GH40" s="246"/>
      <c r="GI40" s="246"/>
      <c r="GJ40" s="246"/>
      <c r="GK40" s="246"/>
      <c r="GL40" s="246"/>
      <c r="GM40" s="246"/>
      <c r="GN40" s="246"/>
      <c r="GO40" s="246"/>
      <c r="GP40" s="246"/>
      <c r="GQ40" s="246"/>
      <c r="GR40" s="246"/>
      <c r="GS40" s="246"/>
      <c r="GT40" s="246"/>
      <c r="GU40" s="246"/>
      <c r="GV40" s="246"/>
      <c r="GW40" s="246"/>
      <c r="GX40" s="246"/>
      <c r="GY40" s="246"/>
      <c r="GZ40" s="246"/>
      <c r="HA40" s="246"/>
      <c r="HB40" s="246"/>
      <c r="HC40" s="246"/>
      <c r="HD40" s="246"/>
      <c r="HE40" s="246"/>
      <c r="HF40" s="246"/>
      <c r="HG40" s="246"/>
      <c r="HH40" s="246"/>
      <c r="HI40" s="246"/>
      <c r="HJ40" s="246"/>
      <c r="HK40" s="246"/>
      <c r="HL40" s="246"/>
      <c r="HM40" s="246"/>
      <c r="HN40" s="246"/>
      <c r="HO40" s="246"/>
      <c r="HP40" s="246"/>
      <c r="HQ40" s="246"/>
      <c r="HR40" s="246"/>
      <c r="HS40" s="246"/>
      <c r="HT40" s="246"/>
      <c r="HU40" s="246"/>
      <c r="HV40" s="246"/>
      <c r="HW40" s="246"/>
      <c r="HX40" s="246"/>
      <c r="HY40" s="246"/>
      <c r="HZ40" s="246"/>
      <c r="IA40" s="246"/>
      <c r="IB40" s="246"/>
      <c r="IC40" s="246"/>
      <c r="ID40" s="246"/>
      <c r="IE40" s="246"/>
      <c r="IF40" s="246"/>
      <c r="IG40" s="246"/>
      <c r="IH40" s="246"/>
      <c r="II40" s="246"/>
      <c r="IJ40" s="246"/>
      <c r="IK40" s="246"/>
      <c r="IL40" s="246"/>
      <c r="IM40" s="246"/>
      <c r="IN40" s="246"/>
      <c r="IO40" s="246"/>
      <c r="IP40" s="246"/>
      <c r="IQ40" s="246"/>
      <c r="IR40" s="246"/>
      <c r="IS40" s="246"/>
      <c r="IT40" s="246"/>
      <c r="IU40" s="246"/>
    </row>
    <row r="41" spans="1:255" x14ac:dyDescent="0.3">
      <c r="A41" s="218" t="s">
        <v>184</v>
      </c>
      <c r="B41" s="188">
        <f>SUM(B36,B40)</f>
        <v>830</v>
      </c>
      <c r="C41" s="188">
        <f>SUM(C36,C40)</f>
        <v>27.7</v>
      </c>
      <c r="D41" s="188">
        <f>SUM(D36,D40)</f>
        <v>30.37</v>
      </c>
      <c r="E41" s="188">
        <f>SUM(E36,E40)</f>
        <v>116.4</v>
      </c>
      <c r="F41" s="188">
        <f>SUM(F36,F40)</f>
        <v>811.4</v>
      </c>
      <c r="G41" s="188"/>
      <c r="H41" s="188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  <c r="BC41" s="246"/>
      <c r="BD41" s="246"/>
      <c r="BE41" s="246"/>
      <c r="BF41" s="246"/>
      <c r="BG41" s="246"/>
      <c r="BH41" s="246"/>
      <c r="BI41" s="246"/>
      <c r="BJ41" s="246"/>
      <c r="BK41" s="246"/>
      <c r="BL41" s="246"/>
      <c r="BM41" s="246"/>
      <c r="BN41" s="246"/>
      <c r="BO41" s="246"/>
      <c r="BP41" s="246"/>
      <c r="BQ41" s="246"/>
      <c r="BR41" s="246"/>
      <c r="BS41" s="246"/>
      <c r="BT41" s="246"/>
      <c r="BU41" s="246"/>
      <c r="BV41" s="246"/>
      <c r="BW41" s="246"/>
      <c r="BX41" s="246"/>
      <c r="BY41" s="246"/>
      <c r="BZ41" s="246"/>
      <c r="CA41" s="246"/>
      <c r="CB41" s="246"/>
      <c r="CC41" s="246"/>
      <c r="CD41" s="246"/>
      <c r="CE41" s="246"/>
      <c r="CF41" s="246"/>
      <c r="CG41" s="246"/>
      <c r="CH41" s="246"/>
      <c r="CI41" s="246"/>
      <c r="CJ41" s="246"/>
      <c r="CK41" s="246"/>
      <c r="CL41" s="246"/>
      <c r="CM41" s="246"/>
      <c r="CN41" s="246"/>
      <c r="CO41" s="246"/>
      <c r="CP41" s="246"/>
      <c r="CQ41" s="246"/>
      <c r="CR41" s="246"/>
      <c r="CS41" s="246"/>
      <c r="CT41" s="246"/>
      <c r="CU41" s="246"/>
      <c r="CV41" s="246"/>
      <c r="CW41" s="246"/>
      <c r="CX41" s="246"/>
      <c r="CY41" s="246"/>
      <c r="CZ41" s="246"/>
      <c r="DA41" s="246"/>
      <c r="DB41" s="246"/>
      <c r="DC41" s="246"/>
      <c r="DD41" s="246"/>
      <c r="DE41" s="246"/>
      <c r="DF41" s="246"/>
      <c r="DG41" s="246"/>
      <c r="DH41" s="246"/>
      <c r="DI41" s="246"/>
      <c r="DJ41" s="246"/>
      <c r="DK41" s="246"/>
      <c r="DL41" s="246"/>
      <c r="DM41" s="246"/>
      <c r="DN41" s="246"/>
      <c r="DO41" s="246"/>
      <c r="DP41" s="246"/>
      <c r="DQ41" s="246"/>
      <c r="DR41" s="246"/>
      <c r="DS41" s="246"/>
      <c r="DT41" s="246"/>
      <c r="DU41" s="246"/>
      <c r="DV41" s="246"/>
      <c r="DW41" s="246"/>
      <c r="DX41" s="246"/>
      <c r="DY41" s="246"/>
      <c r="DZ41" s="246"/>
      <c r="EA41" s="246"/>
      <c r="EB41" s="246"/>
      <c r="EC41" s="246"/>
      <c r="ED41" s="246"/>
      <c r="EE41" s="246"/>
      <c r="EF41" s="246"/>
      <c r="EG41" s="246"/>
      <c r="EH41" s="246"/>
      <c r="EI41" s="246"/>
      <c r="EJ41" s="246"/>
      <c r="EK41" s="246"/>
      <c r="EL41" s="246"/>
      <c r="EM41" s="246"/>
      <c r="EN41" s="246"/>
      <c r="EO41" s="246"/>
      <c r="EP41" s="246"/>
      <c r="EQ41" s="246"/>
      <c r="ER41" s="246"/>
      <c r="ES41" s="246"/>
      <c r="ET41" s="246"/>
      <c r="EU41" s="246"/>
      <c r="EV41" s="246"/>
      <c r="EW41" s="246"/>
      <c r="EX41" s="246"/>
      <c r="EY41" s="246"/>
      <c r="EZ41" s="246"/>
      <c r="FA41" s="246"/>
      <c r="FB41" s="246"/>
      <c r="FC41" s="246"/>
      <c r="FD41" s="246"/>
      <c r="FE41" s="246"/>
      <c r="FF41" s="246"/>
      <c r="FG41" s="246"/>
      <c r="FH41" s="246"/>
      <c r="FI41" s="246"/>
      <c r="FJ41" s="246"/>
      <c r="FK41" s="246"/>
      <c r="FL41" s="246"/>
      <c r="FM41" s="246"/>
      <c r="FN41" s="246"/>
      <c r="FO41" s="246"/>
      <c r="FP41" s="246"/>
      <c r="FQ41" s="246"/>
      <c r="FR41" s="246"/>
      <c r="FS41" s="246"/>
      <c r="FT41" s="246"/>
      <c r="FU41" s="246"/>
      <c r="FV41" s="246"/>
      <c r="FW41" s="246"/>
      <c r="FX41" s="246"/>
      <c r="FY41" s="246"/>
      <c r="FZ41" s="246"/>
      <c r="GA41" s="246"/>
      <c r="GB41" s="246"/>
      <c r="GC41" s="246"/>
      <c r="GD41" s="246"/>
      <c r="GE41" s="246"/>
      <c r="GF41" s="246"/>
      <c r="GG41" s="246"/>
      <c r="GH41" s="246"/>
      <c r="GI41" s="246"/>
      <c r="GJ41" s="246"/>
      <c r="GK41" s="246"/>
      <c r="GL41" s="246"/>
      <c r="GM41" s="246"/>
      <c r="GN41" s="246"/>
      <c r="GO41" s="246"/>
      <c r="GP41" s="246"/>
      <c r="GQ41" s="246"/>
      <c r="GR41" s="246"/>
      <c r="GS41" s="246"/>
      <c r="GT41" s="246"/>
      <c r="GU41" s="246"/>
      <c r="GV41" s="246"/>
      <c r="GW41" s="246"/>
      <c r="GX41" s="246"/>
      <c r="GY41" s="246"/>
      <c r="GZ41" s="246"/>
      <c r="HA41" s="246"/>
      <c r="HB41" s="246"/>
      <c r="HC41" s="246"/>
      <c r="HD41" s="246"/>
      <c r="HE41" s="246"/>
      <c r="HF41" s="246"/>
      <c r="HG41" s="246"/>
      <c r="HH41" s="246"/>
      <c r="HI41" s="246"/>
      <c r="HJ41" s="246"/>
      <c r="HK41" s="246"/>
      <c r="HL41" s="246"/>
      <c r="HM41" s="246"/>
      <c r="HN41" s="246"/>
      <c r="HO41" s="246"/>
      <c r="HP41" s="246"/>
      <c r="HQ41" s="246"/>
      <c r="HR41" s="246"/>
      <c r="HS41" s="246"/>
      <c r="HT41" s="246"/>
      <c r="HU41" s="246"/>
      <c r="HV41" s="246"/>
      <c r="HW41" s="246"/>
      <c r="HX41" s="246"/>
      <c r="HY41" s="246"/>
      <c r="HZ41" s="246"/>
      <c r="IA41" s="246"/>
      <c r="IB41" s="246"/>
      <c r="IC41" s="246"/>
      <c r="ID41" s="246"/>
      <c r="IE41" s="246"/>
      <c r="IF41" s="246"/>
      <c r="IG41" s="246"/>
      <c r="IH41" s="246"/>
      <c r="II41" s="246"/>
      <c r="IJ41" s="246"/>
      <c r="IK41" s="246"/>
      <c r="IL41" s="246"/>
      <c r="IM41" s="246"/>
      <c r="IN41" s="246"/>
      <c r="IO41" s="246"/>
      <c r="IP41" s="246"/>
      <c r="IQ41" s="246"/>
      <c r="IR41" s="246"/>
      <c r="IS41" s="246"/>
      <c r="IT41" s="246"/>
      <c r="IU41" s="246"/>
    </row>
    <row r="42" spans="1:255" x14ac:dyDescent="0.3">
      <c r="A42" s="185" t="s">
        <v>92</v>
      </c>
      <c r="B42" s="186"/>
      <c r="C42" s="186"/>
      <c r="D42" s="186"/>
      <c r="E42" s="186"/>
      <c r="F42" s="186"/>
      <c r="G42" s="186"/>
      <c r="H42" s="187"/>
    </row>
    <row r="43" spans="1:255" ht="14.25" customHeight="1" x14ac:dyDescent="0.25">
      <c r="A43" s="188" t="s">
        <v>247</v>
      </c>
      <c r="B43" s="188" t="s">
        <v>6</v>
      </c>
      <c r="C43" s="189" t="s">
        <v>248</v>
      </c>
      <c r="D43" s="189" t="s">
        <v>249</v>
      </c>
      <c r="E43" s="189" t="s">
        <v>250</v>
      </c>
      <c r="F43" s="190" t="s">
        <v>10</v>
      </c>
      <c r="G43" s="290" t="s">
        <v>4</v>
      </c>
      <c r="H43" s="189" t="s">
        <v>251</v>
      </c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92"/>
      <c r="BM43" s="192"/>
      <c r="BN43" s="192"/>
      <c r="BO43" s="192"/>
      <c r="BP43" s="192"/>
      <c r="BQ43" s="192"/>
      <c r="BR43" s="192"/>
      <c r="BS43" s="192"/>
      <c r="BT43" s="192"/>
      <c r="BU43" s="192"/>
      <c r="BV43" s="192"/>
      <c r="BW43" s="192"/>
      <c r="BX43" s="192"/>
      <c r="BY43" s="192"/>
      <c r="BZ43" s="192"/>
      <c r="CA43" s="192"/>
      <c r="CB43" s="192"/>
      <c r="CC43" s="192"/>
      <c r="CD43" s="192"/>
      <c r="CE43" s="192"/>
      <c r="CF43" s="192"/>
      <c r="CG43" s="192"/>
      <c r="CH43" s="192"/>
      <c r="CI43" s="192"/>
      <c r="CJ43" s="192"/>
      <c r="CK43" s="192"/>
      <c r="CL43" s="192"/>
      <c r="CM43" s="192"/>
      <c r="CN43" s="192"/>
      <c r="CO43" s="192"/>
      <c r="CP43" s="192"/>
      <c r="CQ43" s="192"/>
      <c r="CR43" s="192"/>
      <c r="CS43" s="192"/>
      <c r="CT43" s="192"/>
      <c r="CU43" s="192"/>
      <c r="CV43" s="192"/>
      <c r="CW43" s="192"/>
      <c r="CX43" s="192"/>
      <c r="CY43" s="192"/>
      <c r="CZ43" s="192"/>
      <c r="DA43" s="192"/>
      <c r="DB43" s="192"/>
      <c r="DC43" s="192"/>
      <c r="DD43" s="192"/>
      <c r="DE43" s="192"/>
      <c r="DF43" s="192"/>
      <c r="DG43" s="192"/>
      <c r="DH43" s="192"/>
      <c r="DI43" s="192"/>
      <c r="DJ43" s="192"/>
      <c r="DK43" s="192"/>
      <c r="DL43" s="192"/>
      <c r="DM43" s="192"/>
      <c r="DN43" s="192"/>
      <c r="DO43" s="192"/>
      <c r="DP43" s="192"/>
      <c r="DQ43" s="192"/>
      <c r="DR43" s="192"/>
      <c r="DS43" s="192"/>
      <c r="DT43" s="192"/>
      <c r="DU43" s="192"/>
      <c r="DV43" s="192"/>
      <c r="DW43" s="192"/>
      <c r="DX43" s="192"/>
      <c r="DY43" s="192"/>
      <c r="DZ43" s="192"/>
      <c r="EA43" s="192"/>
      <c r="EB43" s="192"/>
      <c r="EC43" s="192"/>
      <c r="ED43" s="192"/>
      <c r="EE43" s="192"/>
      <c r="EF43" s="192"/>
      <c r="EG43" s="192"/>
      <c r="EH43" s="192"/>
      <c r="EI43" s="192"/>
      <c r="EJ43" s="192"/>
      <c r="EK43" s="192"/>
      <c r="EL43" s="192"/>
      <c r="EM43" s="192"/>
      <c r="EN43" s="192"/>
      <c r="EO43" s="192"/>
      <c r="EP43" s="192"/>
      <c r="EQ43" s="192"/>
      <c r="ER43" s="192"/>
      <c r="ES43" s="192"/>
      <c r="ET43" s="192"/>
      <c r="EU43" s="192"/>
      <c r="EV43" s="192"/>
      <c r="EW43" s="192"/>
      <c r="EX43" s="192"/>
      <c r="EY43" s="192"/>
      <c r="EZ43" s="192"/>
      <c r="FA43" s="192"/>
      <c r="FB43" s="192"/>
      <c r="FC43" s="192"/>
      <c r="FD43" s="192"/>
      <c r="FE43" s="192"/>
      <c r="FF43" s="192"/>
      <c r="FG43" s="192"/>
      <c r="FH43" s="192"/>
      <c r="FI43" s="192"/>
      <c r="FJ43" s="192"/>
      <c r="FK43" s="192"/>
      <c r="FL43" s="192"/>
      <c r="FM43" s="192"/>
      <c r="FN43" s="192"/>
      <c r="FO43" s="192"/>
      <c r="FP43" s="192"/>
      <c r="FQ43" s="192"/>
      <c r="FR43" s="192"/>
      <c r="FS43" s="192"/>
      <c r="FT43" s="192"/>
      <c r="FU43" s="192"/>
      <c r="FV43" s="192"/>
      <c r="FW43" s="192"/>
      <c r="FX43" s="192"/>
      <c r="FY43" s="192"/>
      <c r="FZ43" s="192"/>
      <c r="GA43" s="192"/>
      <c r="GB43" s="192"/>
      <c r="GC43" s="192"/>
      <c r="GD43" s="192"/>
      <c r="GE43" s="192"/>
      <c r="GF43" s="192"/>
      <c r="GG43" s="192"/>
      <c r="GH43" s="192"/>
      <c r="GI43" s="192"/>
      <c r="GJ43" s="192"/>
      <c r="GK43" s="192"/>
      <c r="GL43" s="192"/>
      <c r="GM43" s="192"/>
      <c r="GN43" s="192"/>
      <c r="GO43" s="192"/>
      <c r="GP43" s="192"/>
      <c r="GQ43" s="192"/>
      <c r="GR43" s="192"/>
      <c r="GS43" s="192"/>
      <c r="GT43" s="192"/>
      <c r="GU43" s="192"/>
      <c r="GV43" s="192"/>
      <c r="GW43" s="192"/>
      <c r="GX43" s="192"/>
      <c r="GY43" s="192"/>
      <c r="GZ43" s="192"/>
      <c r="HA43" s="192"/>
      <c r="HB43" s="192"/>
      <c r="HC43" s="192"/>
      <c r="HD43" s="192"/>
      <c r="HE43" s="192"/>
      <c r="HF43" s="192"/>
      <c r="HG43" s="192"/>
      <c r="HH43" s="192"/>
      <c r="HI43" s="192"/>
      <c r="HJ43" s="192"/>
      <c r="HK43" s="192"/>
      <c r="HL43" s="192"/>
      <c r="HM43" s="192"/>
      <c r="HN43" s="192"/>
      <c r="HO43" s="192"/>
      <c r="HP43" s="192"/>
      <c r="HQ43" s="192"/>
      <c r="HR43" s="192"/>
      <c r="HS43" s="192"/>
      <c r="HT43" s="192"/>
      <c r="HU43" s="192"/>
      <c r="HV43" s="192"/>
      <c r="HW43" s="192"/>
      <c r="HX43" s="192"/>
      <c r="HY43" s="192"/>
      <c r="HZ43" s="192"/>
      <c r="IA43" s="192"/>
      <c r="IB43" s="192"/>
      <c r="IC43" s="192"/>
      <c r="ID43" s="192"/>
      <c r="IE43" s="192"/>
      <c r="IF43" s="192"/>
      <c r="IG43" s="192"/>
      <c r="IH43" s="192"/>
      <c r="II43" s="192"/>
      <c r="IJ43" s="192"/>
      <c r="IK43" s="192"/>
      <c r="IL43" s="192"/>
      <c r="IM43" s="192"/>
      <c r="IN43" s="192"/>
      <c r="IO43" s="192"/>
      <c r="IP43" s="192"/>
      <c r="IQ43" s="192"/>
      <c r="IR43" s="192"/>
      <c r="IS43" s="192"/>
      <c r="IT43" s="192"/>
      <c r="IU43" s="192"/>
    </row>
    <row r="44" spans="1:255" x14ac:dyDescent="0.3">
      <c r="A44" s="193" t="s">
        <v>322</v>
      </c>
      <c r="B44" s="194"/>
      <c r="C44" s="195"/>
      <c r="D44" s="195"/>
      <c r="E44" s="195"/>
      <c r="F44" s="195"/>
      <c r="G44" s="194"/>
      <c r="H44" s="196"/>
    </row>
    <row r="45" spans="1:255" x14ac:dyDescent="0.25">
      <c r="A45" s="236" t="s">
        <v>265</v>
      </c>
      <c r="B45" s="223">
        <v>100</v>
      </c>
      <c r="C45" s="237">
        <v>0.94</v>
      </c>
      <c r="D45" s="237">
        <v>10.14</v>
      </c>
      <c r="E45" s="237">
        <v>2.38</v>
      </c>
      <c r="F45" s="237">
        <v>104.9</v>
      </c>
      <c r="G45" s="200" t="s">
        <v>266</v>
      </c>
      <c r="H45" s="225" t="s">
        <v>267</v>
      </c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2"/>
      <c r="BD45" s="192"/>
      <c r="BE45" s="192"/>
      <c r="BF45" s="192"/>
      <c r="BG45" s="192"/>
      <c r="BH45" s="192"/>
      <c r="BI45" s="192"/>
      <c r="BJ45" s="192"/>
      <c r="BK45" s="192"/>
      <c r="BL45" s="192"/>
      <c r="BM45" s="192"/>
      <c r="BN45" s="192"/>
      <c r="BO45" s="192"/>
      <c r="BP45" s="192"/>
      <c r="BQ45" s="192"/>
      <c r="BR45" s="192"/>
      <c r="BS45" s="192"/>
      <c r="BT45" s="192"/>
      <c r="BU45" s="192"/>
      <c r="BV45" s="192"/>
      <c r="BW45" s="192"/>
      <c r="BX45" s="192"/>
      <c r="BY45" s="192"/>
      <c r="BZ45" s="192"/>
      <c r="CA45" s="192"/>
      <c r="CB45" s="192"/>
      <c r="CC45" s="192"/>
      <c r="CD45" s="192"/>
      <c r="CE45" s="192"/>
      <c r="CF45" s="192"/>
      <c r="CG45" s="192"/>
      <c r="CH45" s="192"/>
      <c r="CI45" s="192"/>
      <c r="CJ45" s="192"/>
      <c r="CK45" s="192"/>
      <c r="CL45" s="192"/>
      <c r="CM45" s="192"/>
      <c r="CN45" s="192"/>
      <c r="CO45" s="192"/>
      <c r="CP45" s="192"/>
      <c r="CQ45" s="192"/>
      <c r="CR45" s="192"/>
      <c r="CS45" s="192"/>
      <c r="CT45" s="192"/>
      <c r="CU45" s="192"/>
      <c r="CV45" s="192"/>
      <c r="CW45" s="192"/>
      <c r="CX45" s="192"/>
      <c r="CY45" s="192"/>
      <c r="CZ45" s="192"/>
      <c r="DA45" s="192"/>
      <c r="DB45" s="192"/>
      <c r="DC45" s="192"/>
      <c r="DD45" s="192"/>
      <c r="DE45" s="192"/>
      <c r="DF45" s="192"/>
      <c r="DG45" s="192"/>
      <c r="DH45" s="192"/>
      <c r="DI45" s="192"/>
      <c r="DJ45" s="192"/>
      <c r="DK45" s="192"/>
      <c r="DL45" s="192"/>
      <c r="DM45" s="192"/>
      <c r="DN45" s="192"/>
      <c r="DO45" s="192"/>
      <c r="DP45" s="192"/>
      <c r="DQ45" s="192"/>
      <c r="DR45" s="192"/>
      <c r="DS45" s="192"/>
      <c r="DT45" s="192"/>
      <c r="DU45" s="192"/>
      <c r="DV45" s="192"/>
      <c r="DW45" s="192"/>
      <c r="DX45" s="192"/>
      <c r="DY45" s="192"/>
      <c r="DZ45" s="192"/>
      <c r="EA45" s="192"/>
      <c r="EB45" s="192"/>
      <c r="EC45" s="192"/>
      <c r="ED45" s="192"/>
      <c r="EE45" s="192"/>
      <c r="EF45" s="192"/>
      <c r="EG45" s="192"/>
      <c r="EH45" s="192"/>
      <c r="EI45" s="192"/>
      <c r="EJ45" s="192"/>
      <c r="EK45" s="192"/>
      <c r="EL45" s="192"/>
      <c r="EM45" s="192"/>
      <c r="EN45" s="192"/>
      <c r="EO45" s="192"/>
      <c r="EP45" s="192"/>
      <c r="EQ45" s="192"/>
      <c r="ER45" s="192"/>
      <c r="ES45" s="192"/>
      <c r="ET45" s="192"/>
      <c r="EU45" s="192"/>
      <c r="EV45" s="192"/>
      <c r="EW45" s="192"/>
      <c r="EX45" s="192"/>
      <c r="EY45" s="192"/>
      <c r="EZ45" s="192"/>
      <c r="FA45" s="192"/>
      <c r="FB45" s="192"/>
      <c r="FC45" s="192"/>
      <c r="FD45" s="192"/>
      <c r="FE45" s="192"/>
      <c r="FF45" s="192"/>
      <c r="FG45" s="192"/>
      <c r="FH45" s="192"/>
      <c r="FI45" s="192"/>
      <c r="FJ45" s="192"/>
      <c r="FK45" s="192"/>
      <c r="FL45" s="192"/>
      <c r="FM45" s="192"/>
      <c r="FN45" s="192"/>
      <c r="FO45" s="192"/>
      <c r="FP45" s="192"/>
      <c r="FQ45" s="192"/>
      <c r="FR45" s="192"/>
      <c r="FS45" s="192"/>
      <c r="FT45" s="192"/>
      <c r="FU45" s="192"/>
      <c r="FV45" s="192"/>
      <c r="FW45" s="192"/>
      <c r="FX45" s="192"/>
      <c r="FY45" s="192"/>
      <c r="FZ45" s="192"/>
      <c r="GA45" s="192"/>
      <c r="GB45" s="192"/>
      <c r="GC45" s="192"/>
      <c r="GD45" s="192"/>
      <c r="GE45" s="192"/>
      <c r="GF45" s="192"/>
      <c r="GG45" s="192"/>
      <c r="GH45" s="192"/>
      <c r="GI45" s="192"/>
      <c r="GJ45" s="192"/>
      <c r="GK45" s="192"/>
      <c r="GL45" s="192"/>
      <c r="GM45" s="192"/>
      <c r="GN45" s="192"/>
      <c r="GO45" s="192"/>
      <c r="GP45" s="192"/>
      <c r="GQ45" s="192"/>
      <c r="GR45" s="192"/>
      <c r="GS45" s="192"/>
      <c r="GT45" s="192"/>
      <c r="GU45" s="192"/>
      <c r="GV45" s="192"/>
      <c r="GW45" s="192"/>
      <c r="GX45" s="192"/>
      <c r="GY45" s="192"/>
      <c r="GZ45" s="192"/>
      <c r="HA45" s="192"/>
      <c r="HB45" s="192"/>
      <c r="HC45" s="192"/>
      <c r="HD45" s="192"/>
      <c r="HE45" s="192"/>
      <c r="HF45" s="192"/>
      <c r="HG45" s="192"/>
      <c r="HH45" s="192"/>
      <c r="HI45" s="192"/>
      <c r="HJ45" s="192"/>
      <c r="HK45" s="192"/>
      <c r="HL45" s="192"/>
      <c r="HM45" s="192"/>
      <c r="HN45" s="192"/>
      <c r="HO45" s="192"/>
      <c r="HP45" s="192"/>
      <c r="HQ45" s="192"/>
      <c r="HR45" s="192"/>
      <c r="HS45" s="192"/>
      <c r="HT45" s="192"/>
      <c r="HU45" s="192"/>
      <c r="HV45" s="192"/>
      <c r="HW45" s="192"/>
      <c r="HX45" s="192"/>
      <c r="HY45" s="192"/>
      <c r="HZ45" s="192"/>
      <c r="IA45" s="192"/>
      <c r="IB45" s="192"/>
      <c r="IC45" s="192"/>
      <c r="ID45" s="192"/>
      <c r="IE45" s="192"/>
      <c r="IF45" s="192"/>
      <c r="IG45" s="192"/>
      <c r="IH45" s="192"/>
      <c r="II45" s="192"/>
      <c r="IJ45" s="192"/>
      <c r="IK45" s="192"/>
      <c r="IL45" s="192"/>
      <c r="IM45" s="192"/>
      <c r="IN45" s="192"/>
      <c r="IO45" s="192"/>
      <c r="IP45" s="192"/>
      <c r="IQ45" s="192"/>
      <c r="IR45" s="192"/>
      <c r="IS45" s="192"/>
      <c r="IT45" s="192"/>
      <c r="IU45" s="192"/>
    </row>
    <row r="46" spans="1:255" s="192" customFormat="1" x14ac:dyDescent="0.25">
      <c r="A46" s="197" t="s">
        <v>131</v>
      </c>
      <c r="B46" s="223">
        <v>100</v>
      </c>
      <c r="C46" s="231">
        <v>16.309999999999999</v>
      </c>
      <c r="D46" s="231">
        <v>9.5399999999999991</v>
      </c>
      <c r="E46" s="231">
        <v>12.3</v>
      </c>
      <c r="F46" s="231">
        <v>200.8</v>
      </c>
      <c r="G46" s="262" t="s">
        <v>132</v>
      </c>
      <c r="H46" s="225" t="s">
        <v>133</v>
      </c>
    </row>
    <row r="47" spans="1:255" x14ac:dyDescent="0.3">
      <c r="A47" s="197" t="s">
        <v>104</v>
      </c>
      <c r="B47" s="288">
        <v>180</v>
      </c>
      <c r="C47" s="288">
        <v>10.32</v>
      </c>
      <c r="D47" s="288">
        <v>7.31</v>
      </c>
      <c r="E47" s="288">
        <v>46.37</v>
      </c>
      <c r="F47" s="288">
        <v>292.5</v>
      </c>
      <c r="G47" s="288" t="s">
        <v>309</v>
      </c>
      <c r="H47" s="293" t="s">
        <v>106</v>
      </c>
    </row>
    <row r="48" spans="1:255" x14ac:dyDescent="0.25">
      <c r="A48" s="307" t="s">
        <v>21</v>
      </c>
      <c r="B48" s="258">
        <v>215</v>
      </c>
      <c r="C48" s="288">
        <v>7.0000000000000007E-2</v>
      </c>
      <c r="D48" s="288">
        <v>0.02</v>
      </c>
      <c r="E48" s="288">
        <v>15</v>
      </c>
      <c r="F48" s="288">
        <v>60</v>
      </c>
      <c r="G48" s="258" t="s">
        <v>22</v>
      </c>
      <c r="H48" s="225" t="s">
        <v>23</v>
      </c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192"/>
      <c r="BL48" s="192"/>
      <c r="BM48" s="192"/>
      <c r="BN48" s="192"/>
      <c r="BO48" s="192"/>
      <c r="BP48" s="192"/>
      <c r="BQ48" s="192"/>
      <c r="BR48" s="192"/>
      <c r="BS48" s="192"/>
      <c r="BT48" s="192"/>
      <c r="BU48" s="192"/>
      <c r="BV48" s="192"/>
      <c r="BW48" s="192"/>
      <c r="BX48" s="192"/>
      <c r="BY48" s="192"/>
      <c r="BZ48" s="192"/>
      <c r="CA48" s="192"/>
      <c r="CB48" s="192"/>
      <c r="CC48" s="192"/>
      <c r="CD48" s="192"/>
      <c r="CE48" s="192"/>
      <c r="CF48" s="192"/>
      <c r="CG48" s="192"/>
      <c r="CH48" s="192"/>
      <c r="CI48" s="192"/>
      <c r="CJ48" s="192"/>
      <c r="CK48" s="192"/>
      <c r="CL48" s="192"/>
      <c r="CM48" s="192"/>
      <c r="CN48" s="192"/>
      <c r="CO48" s="192"/>
      <c r="CP48" s="192"/>
      <c r="CQ48" s="192"/>
      <c r="CR48" s="192"/>
      <c r="CS48" s="192"/>
      <c r="CT48" s="192"/>
      <c r="CU48" s="192"/>
      <c r="CV48" s="192"/>
      <c r="CW48" s="192"/>
      <c r="CX48" s="192"/>
      <c r="CY48" s="192"/>
      <c r="CZ48" s="192"/>
      <c r="DA48" s="192"/>
      <c r="DB48" s="192"/>
      <c r="DC48" s="192"/>
      <c r="DD48" s="192"/>
      <c r="DE48" s="192"/>
      <c r="DF48" s="192"/>
      <c r="DG48" s="192"/>
      <c r="DH48" s="192"/>
      <c r="DI48" s="192"/>
      <c r="DJ48" s="192"/>
      <c r="DK48" s="192"/>
      <c r="DL48" s="192"/>
      <c r="DM48" s="192"/>
      <c r="DN48" s="192"/>
      <c r="DO48" s="192"/>
      <c r="DP48" s="192"/>
      <c r="DQ48" s="192"/>
      <c r="DR48" s="192"/>
      <c r="DS48" s="192"/>
      <c r="DT48" s="192"/>
      <c r="DU48" s="192"/>
      <c r="DV48" s="192"/>
      <c r="DW48" s="192"/>
      <c r="DX48" s="192"/>
      <c r="DY48" s="192"/>
      <c r="DZ48" s="192"/>
      <c r="EA48" s="192"/>
      <c r="EB48" s="192"/>
      <c r="EC48" s="192"/>
      <c r="ED48" s="192"/>
      <c r="EE48" s="192"/>
      <c r="EF48" s="192"/>
      <c r="EG48" s="192"/>
      <c r="EH48" s="192"/>
      <c r="EI48" s="192"/>
      <c r="EJ48" s="192"/>
      <c r="EK48" s="192"/>
      <c r="EL48" s="192"/>
      <c r="EM48" s="192"/>
      <c r="EN48" s="192"/>
      <c r="EO48" s="192"/>
      <c r="EP48" s="192"/>
      <c r="EQ48" s="192"/>
      <c r="ER48" s="192"/>
      <c r="ES48" s="192"/>
      <c r="ET48" s="192"/>
      <c r="EU48" s="192"/>
      <c r="EV48" s="192"/>
      <c r="EW48" s="192"/>
      <c r="EX48" s="192"/>
      <c r="EY48" s="192"/>
      <c r="EZ48" s="192"/>
      <c r="FA48" s="192"/>
      <c r="FB48" s="192"/>
      <c r="FC48" s="192"/>
      <c r="FD48" s="192"/>
      <c r="FE48" s="192"/>
      <c r="FF48" s="192"/>
      <c r="FG48" s="192"/>
      <c r="FH48" s="192"/>
      <c r="FI48" s="192"/>
      <c r="FJ48" s="192"/>
      <c r="FK48" s="192"/>
      <c r="FL48" s="192"/>
      <c r="FM48" s="192"/>
      <c r="FN48" s="192"/>
      <c r="FO48" s="192"/>
      <c r="FP48" s="192"/>
      <c r="FQ48" s="192"/>
      <c r="FR48" s="192"/>
      <c r="FS48" s="192"/>
      <c r="FT48" s="192"/>
      <c r="FU48" s="192"/>
      <c r="FV48" s="192"/>
      <c r="FW48" s="192"/>
      <c r="FX48" s="192"/>
      <c r="FY48" s="192"/>
      <c r="FZ48" s="192"/>
      <c r="GA48" s="192"/>
      <c r="GB48" s="192"/>
      <c r="GC48" s="192"/>
      <c r="GD48" s="192"/>
      <c r="GE48" s="192"/>
      <c r="GF48" s="192"/>
      <c r="GG48" s="192"/>
      <c r="GH48" s="192"/>
      <c r="GI48" s="192"/>
      <c r="GJ48" s="192"/>
      <c r="GK48" s="192"/>
      <c r="GL48" s="192"/>
      <c r="GM48" s="192"/>
      <c r="GN48" s="192"/>
      <c r="GO48" s="192"/>
      <c r="GP48" s="192"/>
      <c r="GQ48" s="192"/>
      <c r="GR48" s="192"/>
      <c r="GS48" s="192"/>
      <c r="GT48" s="192"/>
      <c r="GU48" s="192"/>
      <c r="GV48" s="192"/>
      <c r="GW48" s="192"/>
      <c r="GX48" s="192"/>
      <c r="GY48" s="192"/>
      <c r="GZ48" s="192"/>
      <c r="HA48" s="192"/>
      <c r="HB48" s="192"/>
      <c r="HC48" s="192"/>
      <c r="HD48" s="192"/>
      <c r="HE48" s="192"/>
      <c r="HF48" s="192"/>
      <c r="HG48" s="192"/>
      <c r="HH48" s="192"/>
      <c r="HI48" s="192"/>
      <c r="HJ48" s="192"/>
      <c r="HK48" s="192"/>
      <c r="HL48" s="192"/>
      <c r="HM48" s="192"/>
      <c r="HN48" s="192"/>
      <c r="HO48" s="192"/>
      <c r="HP48" s="192"/>
      <c r="HQ48" s="192"/>
      <c r="HR48" s="192"/>
      <c r="HS48" s="192"/>
      <c r="HT48" s="192"/>
      <c r="HU48" s="192"/>
      <c r="HV48" s="192"/>
      <c r="HW48" s="192"/>
      <c r="HX48" s="192"/>
      <c r="HY48" s="192"/>
      <c r="HZ48" s="192"/>
      <c r="IA48" s="192"/>
      <c r="IB48" s="192"/>
      <c r="IC48" s="192"/>
      <c r="ID48" s="192"/>
      <c r="IE48" s="192"/>
      <c r="IF48" s="192"/>
      <c r="IG48" s="192"/>
      <c r="IH48" s="192"/>
      <c r="II48" s="192"/>
      <c r="IJ48" s="192"/>
      <c r="IK48" s="192"/>
      <c r="IL48" s="192"/>
      <c r="IM48" s="192"/>
      <c r="IN48" s="192"/>
      <c r="IO48" s="192"/>
      <c r="IP48" s="192"/>
      <c r="IQ48" s="192"/>
      <c r="IR48" s="192"/>
      <c r="IS48" s="192"/>
      <c r="IT48" s="192"/>
      <c r="IU48" s="192"/>
    </row>
    <row r="49" spans="1:256" x14ac:dyDescent="0.3">
      <c r="A49" s="215" t="s">
        <v>48</v>
      </c>
      <c r="B49" s="216">
        <v>20</v>
      </c>
      <c r="C49" s="231">
        <v>1.6</v>
      </c>
      <c r="D49" s="231">
        <v>0.2</v>
      </c>
      <c r="E49" s="231">
        <v>10.199999999999999</v>
      </c>
      <c r="F49" s="231">
        <v>50</v>
      </c>
      <c r="G49" s="210" t="s">
        <v>46</v>
      </c>
      <c r="H49" s="217" t="s">
        <v>49</v>
      </c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5"/>
      <c r="W49" s="285"/>
      <c r="X49" s="285"/>
      <c r="Y49" s="285"/>
      <c r="Z49" s="285"/>
      <c r="AA49" s="285"/>
      <c r="AB49" s="285"/>
      <c r="AC49" s="285"/>
      <c r="AD49" s="285"/>
      <c r="AE49" s="285"/>
      <c r="AF49" s="285"/>
      <c r="AG49" s="285"/>
      <c r="AH49" s="285"/>
      <c r="AI49" s="285"/>
      <c r="AJ49" s="285"/>
      <c r="AK49" s="285"/>
      <c r="AL49" s="285"/>
      <c r="AM49" s="285"/>
      <c r="AN49" s="285"/>
      <c r="AO49" s="285"/>
      <c r="AP49" s="285"/>
      <c r="AQ49" s="285"/>
      <c r="AR49" s="285"/>
      <c r="AS49" s="285"/>
      <c r="AT49" s="285"/>
      <c r="AU49" s="285"/>
      <c r="AV49" s="285"/>
      <c r="AW49" s="285"/>
      <c r="AX49" s="285"/>
      <c r="AY49" s="285"/>
      <c r="AZ49" s="285"/>
      <c r="BA49" s="285"/>
      <c r="BB49" s="285"/>
      <c r="BC49" s="285"/>
      <c r="BD49" s="285"/>
      <c r="BE49" s="285"/>
      <c r="BF49" s="285"/>
      <c r="BG49" s="285"/>
      <c r="BH49" s="285"/>
      <c r="BI49" s="285"/>
      <c r="BJ49" s="285"/>
      <c r="BK49" s="285"/>
      <c r="BL49" s="285"/>
      <c r="BM49" s="285"/>
      <c r="BN49" s="285"/>
      <c r="BO49" s="285"/>
      <c r="BP49" s="285"/>
      <c r="BQ49" s="285"/>
      <c r="BR49" s="285"/>
      <c r="BS49" s="285"/>
      <c r="BT49" s="285"/>
      <c r="BU49" s="285"/>
      <c r="BV49" s="285"/>
      <c r="BW49" s="285"/>
      <c r="BX49" s="285"/>
      <c r="BY49" s="285"/>
      <c r="BZ49" s="285"/>
      <c r="CA49" s="285"/>
      <c r="CB49" s="285"/>
      <c r="CC49" s="285"/>
      <c r="CD49" s="285"/>
      <c r="CE49" s="285"/>
      <c r="CF49" s="285"/>
      <c r="CG49" s="285"/>
      <c r="CH49" s="285"/>
      <c r="CI49" s="285"/>
      <c r="CJ49" s="285"/>
      <c r="CK49" s="285"/>
      <c r="CL49" s="285"/>
      <c r="CM49" s="285"/>
      <c r="CN49" s="285"/>
      <c r="CO49" s="285"/>
      <c r="CP49" s="285"/>
      <c r="CQ49" s="285"/>
      <c r="CR49" s="285"/>
      <c r="CS49" s="285"/>
      <c r="CT49" s="285"/>
      <c r="CU49" s="285"/>
      <c r="CV49" s="285"/>
      <c r="CW49" s="285"/>
      <c r="CX49" s="285"/>
      <c r="CY49" s="285"/>
      <c r="CZ49" s="285"/>
      <c r="DA49" s="285"/>
      <c r="DB49" s="285"/>
      <c r="DC49" s="285"/>
      <c r="DD49" s="285"/>
      <c r="DE49" s="285"/>
      <c r="DF49" s="285"/>
      <c r="DG49" s="285"/>
      <c r="DH49" s="285"/>
      <c r="DI49" s="285"/>
      <c r="DJ49" s="285"/>
      <c r="DK49" s="285"/>
      <c r="DL49" s="285"/>
      <c r="DM49" s="285"/>
      <c r="DN49" s="285"/>
      <c r="DO49" s="285"/>
      <c r="DP49" s="285"/>
      <c r="DQ49" s="285"/>
      <c r="DR49" s="285"/>
      <c r="DS49" s="285"/>
      <c r="DT49" s="285"/>
      <c r="DU49" s="285"/>
      <c r="DV49" s="285"/>
      <c r="DW49" s="285"/>
      <c r="DX49" s="285"/>
      <c r="DY49" s="285"/>
      <c r="DZ49" s="285"/>
      <c r="EA49" s="285"/>
      <c r="EB49" s="285"/>
      <c r="EC49" s="285"/>
      <c r="ED49" s="285"/>
      <c r="EE49" s="285"/>
      <c r="EF49" s="285"/>
      <c r="EG49" s="285"/>
      <c r="EH49" s="285"/>
      <c r="EI49" s="285"/>
      <c r="EJ49" s="285"/>
      <c r="EK49" s="285"/>
      <c r="EL49" s="285"/>
      <c r="EM49" s="285"/>
      <c r="EN49" s="285"/>
      <c r="EO49" s="285"/>
      <c r="EP49" s="285"/>
      <c r="EQ49" s="285"/>
      <c r="ER49" s="285"/>
      <c r="ES49" s="285"/>
      <c r="ET49" s="285"/>
      <c r="EU49" s="285"/>
      <c r="EV49" s="285"/>
      <c r="EW49" s="285"/>
      <c r="EX49" s="285"/>
      <c r="EY49" s="285"/>
      <c r="EZ49" s="285"/>
      <c r="FA49" s="285"/>
      <c r="FB49" s="285"/>
      <c r="FC49" s="285"/>
      <c r="FD49" s="285"/>
      <c r="FE49" s="285"/>
      <c r="FF49" s="285"/>
      <c r="FG49" s="285"/>
      <c r="FH49" s="285"/>
      <c r="FI49" s="285"/>
      <c r="FJ49" s="285"/>
      <c r="FK49" s="285"/>
      <c r="FL49" s="285"/>
      <c r="FM49" s="285"/>
      <c r="FN49" s="285"/>
      <c r="FO49" s="285"/>
      <c r="FP49" s="285"/>
      <c r="FQ49" s="285"/>
      <c r="FR49" s="285"/>
      <c r="FS49" s="285"/>
      <c r="FT49" s="285"/>
      <c r="FU49" s="285"/>
      <c r="FV49" s="285"/>
      <c r="FW49" s="285"/>
      <c r="FX49" s="285"/>
      <c r="FY49" s="285"/>
      <c r="FZ49" s="285"/>
      <c r="GA49" s="285"/>
      <c r="GB49" s="285"/>
      <c r="GC49" s="285"/>
      <c r="GD49" s="285"/>
      <c r="GE49" s="285"/>
      <c r="GF49" s="285"/>
      <c r="GG49" s="285"/>
      <c r="GH49" s="285"/>
      <c r="GI49" s="285"/>
      <c r="GJ49" s="285"/>
      <c r="GK49" s="285"/>
      <c r="GL49" s="285"/>
      <c r="GM49" s="285"/>
      <c r="GN49" s="285"/>
      <c r="GO49" s="285"/>
      <c r="GP49" s="285"/>
      <c r="GQ49" s="285"/>
      <c r="GR49" s="285"/>
      <c r="GS49" s="285"/>
      <c r="GT49" s="285"/>
      <c r="GU49" s="285"/>
      <c r="GV49" s="285"/>
      <c r="GW49" s="285"/>
      <c r="GX49" s="285"/>
      <c r="GY49" s="285"/>
      <c r="GZ49" s="285"/>
      <c r="HA49" s="285"/>
      <c r="HB49" s="285"/>
      <c r="HC49" s="285"/>
      <c r="HD49" s="285"/>
      <c r="HE49" s="285"/>
      <c r="HF49" s="285"/>
      <c r="HG49" s="285"/>
      <c r="HH49" s="285"/>
      <c r="HI49" s="285"/>
      <c r="HJ49" s="285"/>
      <c r="HK49" s="285"/>
      <c r="HL49" s="285"/>
      <c r="HM49" s="285"/>
      <c r="HN49" s="285"/>
      <c r="HO49" s="285"/>
      <c r="HP49" s="285"/>
      <c r="HQ49" s="285"/>
      <c r="HR49" s="285"/>
      <c r="HS49" s="285"/>
      <c r="HT49" s="285"/>
      <c r="HU49" s="285"/>
      <c r="HV49" s="285"/>
      <c r="HW49" s="285"/>
      <c r="HX49" s="285"/>
      <c r="HY49" s="285"/>
      <c r="HZ49" s="285"/>
      <c r="IA49" s="285"/>
      <c r="IB49" s="285"/>
      <c r="IC49" s="285"/>
      <c r="ID49" s="285"/>
      <c r="IE49" s="285"/>
      <c r="IF49" s="285"/>
      <c r="IG49" s="285"/>
      <c r="IH49" s="285"/>
      <c r="II49" s="285"/>
      <c r="IJ49" s="285"/>
      <c r="IK49" s="285"/>
      <c r="IL49" s="285"/>
      <c r="IM49" s="285"/>
      <c r="IN49" s="285"/>
      <c r="IO49" s="285"/>
      <c r="IP49" s="285"/>
      <c r="IQ49" s="285"/>
      <c r="IR49" s="285"/>
      <c r="IS49" s="285"/>
      <c r="IT49" s="285"/>
      <c r="IU49" s="285"/>
    </row>
    <row r="50" spans="1:256" x14ac:dyDescent="0.3">
      <c r="A50" s="218" t="s">
        <v>25</v>
      </c>
      <c r="B50" s="188">
        <f>SUM(B45:B49)</f>
        <v>615</v>
      </c>
      <c r="C50" s="290">
        <f>SUM(C45:C49)</f>
        <v>29.240000000000002</v>
      </c>
      <c r="D50" s="290">
        <f>SUM(D45:D49)</f>
        <v>27.209999999999997</v>
      </c>
      <c r="E50" s="290">
        <f>SUM(E45:E49)</f>
        <v>86.25</v>
      </c>
      <c r="F50" s="290">
        <f>SUM(F45:F49)</f>
        <v>708.2</v>
      </c>
      <c r="G50" s="290"/>
      <c r="H50" s="290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  <c r="AM50" s="246"/>
      <c r="AN50" s="246"/>
      <c r="AO50" s="246"/>
      <c r="AP50" s="246"/>
      <c r="AQ50" s="246"/>
      <c r="AR50" s="246"/>
      <c r="AS50" s="246"/>
      <c r="AT50" s="246"/>
      <c r="AU50" s="246"/>
      <c r="AV50" s="246"/>
      <c r="AW50" s="246"/>
      <c r="AX50" s="246"/>
      <c r="AY50" s="246"/>
      <c r="AZ50" s="246"/>
      <c r="BA50" s="246"/>
      <c r="BB50" s="246"/>
      <c r="BC50" s="246"/>
      <c r="BD50" s="246"/>
      <c r="BE50" s="246"/>
      <c r="BF50" s="246"/>
      <c r="BG50" s="246"/>
      <c r="BH50" s="246"/>
      <c r="BI50" s="246"/>
      <c r="BJ50" s="246"/>
      <c r="BK50" s="246"/>
      <c r="BL50" s="246"/>
      <c r="BM50" s="246"/>
      <c r="BN50" s="246"/>
      <c r="BO50" s="246"/>
      <c r="BP50" s="246"/>
      <c r="BQ50" s="246"/>
      <c r="BR50" s="246"/>
      <c r="BS50" s="246"/>
      <c r="BT50" s="246"/>
      <c r="BU50" s="246"/>
      <c r="BV50" s="246"/>
      <c r="BW50" s="246"/>
      <c r="BX50" s="246"/>
      <c r="BY50" s="246"/>
      <c r="BZ50" s="246"/>
      <c r="CA50" s="246"/>
      <c r="CB50" s="246"/>
      <c r="CC50" s="246"/>
      <c r="CD50" s="246"/>
      <c r="CE50" s="246"/>
      <c r="CF50" s="246"/>
      <c r="CG50" s="246"/>
      <c r="CH50" s="246"/>
      <c r="CI50" s="246"/>
      <c r="CJ50" s="246"/>
      <c r="CK50" s="246"/>
      <c r="CL50" s="246"/>
      <c r="CM50" s="246"/>
      <c r="CN50" s="246"/>
      <c r="CO50" s="246"/>
      <c r="CP50" s="246"/>
      <c r="CQ50" s="246"/>
      <c r="CR50" s="246"/>
      <c r="CS50" s="246"/>
      <c r="CT50" s="246"/>
      <c r="CU50" s="246"/>
      <c r="CV50" s="246"/>
      <c r="CW50" s="246"/>
      <c r="CX50" s="246"/>
      <c r="CY50" s="246"/>
      <c r="CZ50" s="246"/>
      <c r="DA50" s="246"/>
      <c r="DB50" s="246"/>
      <c r="DC50" s="246"/>
      <c r="DD50" s="246"/>
      <c r="DE50" s="246"/>
      <c r="DF50" s="246"/>
      <c r="DG50" s="246"/>
      <c r="DH50" s="246"/>
      <c r="DI50" s="246"/>
      <c r="DJ50" s="246"/>
      <c r="DK50" s="246"/>
      <c r="DL50" s="246"/>
      <c r="DM50" s="246"/>
      <c r="DN50" s="246"/>
      <c r="DO50" s="246"/>
      <c r="DP50" s="246"/>
      <c r="DQ50" s="246"/>
      <c r="DR50" s="246"/>
      <c r="DS50" s="246"/>
      <c r="DT50" s="246"/>
      <c r="DU50" s="246"/>
      <c r="DV50" s="246"/>
      <c r="DW50" s="246"/>
      <c r="DX50" s="246"/>
      <c r="DY50" s="246"/>
      <c r="DZ50" s="246"/>
      <c r="EA50" s="246"/>
      <c r="EB50" s="246"/>
      <c r="EC50" s="246"/>
      <c r="ED50" s="246"/>
      <c r="EE50" s="246"/>
      <c r="EF50" s="246"/>
      <c r="EG50" s="246"/>
      <c r="EH50" s="246"/>
      <c r="EI50" s="246"/>
      <c r="EJ50" s="246"/>
      <c r="EK50" s="246"/>
      <c r="EL50" s="246"/>
      <c r="EM50" s="246"/>
      <c r="EN50" s="246"/>
      <c r="EO50" s="246"/>
      <c r="EP50" s="246"/>
      <c r="EQ50" s="246"/>
      <c r="ER50" s="246"/>
      <c r="ES50" s="246"/>
      <c r="ET50" s="246"/>
      <c r="EU50" s="246"/>
      <c r="EV50" s="246"/>
      <c r="EW50" s="246"/>
      <c r="EX50" s="246"/>
      <c r="EY50" s="246"/>
      <c r="EZ50" s="246"/>
      <c r="FA50" s="246"/>
      <c r="FB50" s="246"/>
      <c r="FC50" s="246"/>
      <c r="FD50" s="246"/>
      <c r="FE50" s="246"/>
      <c r="FF50" s="246"/>
      <c r="FG50" s="246"/>
      <c r="FH50" s="246"/>
      <c r="FI50" s="246"/>
      <c r="FJ50" s="246"/>
      <c r="FK50" s="246"/>
      <c r="FL50" s="246"/>
      <c r="FM50" s="246"/>
      <c r="FN50" s="246"/>
      <c r="FO50" s="246"/>
      <c r="FP50" s="246"/>
      <c r="FQ50" s="246"/>
      <c r="FR50" s="246"/>
      <c r="FS50" s="246"/>
      <c r="FT50" s="246"/>
      <c r="FU50" s="246"/>
      <c r="FV50" s="246"/>
      <c r="FW50" s="246"/>
      <c r="FX50" s="246"/>
      <c r="FY50" s="246"/>
      <c r="FZ50" s="246"/>
      <c r="GA50" s="246"/>
      <c r="GB50" s="246"/>
      <c r="GC50" s="246"/>
      <c r="GD50" s="246"/>
      <c r="GE50" s="246"/>
      <c r="GF50" s="246"/>
      <c r="GG50" s="246"/>
      <c r="GH50" s="246"/>
      <c r="GI50" s="246"/>
      <c r="GJ50" s="246"/>
      <c r="GK50" s="246"/>
      <c r="GL50" s="246"/>
      <c r="GM50" s="246"/>
      <c r="GN50" s="246"/>
      <c r="GO50" s="246"/>
      <c r="GP50" s="246"/>
      <c r="GQ50" s="246"/>
      <c r="GR50" s="246"/>
      <c r="GS50" s="246"/>
      <c r="GT50" s="246"/>
      <c r="GU50" s="246"/>
      <c r="GV50" s="246"/>
      <c r="GW50" s="246"/>
      <c r="GX50" s="246"/>
      <c r="GY50" s="246"/>
      <c r="GZ50" s="246"/>
      <c r="HA50" s="246"/>
      <c r="HB50" s="246"/>
      <c r="HC50" s="246"/>
      <c r="HD50" s="246"/>
      <c r="HE50" s="246"/>
      <c r="HF50" s="246"/>
      <c r="HG50" s="246"/>
      <c r="HH50" s="246"/>
      <c r="HI50" s="246"/>
      <c r="HJ50" s="246"/>
      <c r="HK50" s="246"/>
      <c r="HL50" s="246"/>
      <c r="HM50" s="246"/>
      <c r="HN50" s="246"/>
      <c r="HO50" s="246"/>
      <c r="HP50" s="246"/>
      <c r="HQ50" s="246"/>
      <c r="HR50" s="246"/>
      <c r="HS50" s="246"/>
      <c r="HT50" s="246"/>
      <c r="HU50" s="246"/>
      <c r="HV50" s="246"/>
      <c r="HW50" s="246"/>
      <c r="HX50" s="246"/>
      <c r="HY50" s="246"/>
      <c r="HZ50" s="246"/>
      <c r="IA50" s="246"/>
      <c r="IB50" s="246"/>
      <c r="IC50" s="246"/>
      <c r="ID50" s="246"/>
      <c r="IE50" s="246"/>
      <c r="IF50" s="246"/>
      <c r="IG50" s="246"/>
      <c r="IH50" s="246"/>
      <c r="II50" s="246"/>
      <c r="IJ50" s="246"/>
      <c r="IK50" s="246"/>
      <c r="IL50" s="246"/>
      <c r="IM50" s="246"/>
      <c r="IN50" s="246"/>
      <c r="IO50" s="246"/>
      <c r="IP50" s="246"/>
      <c r="IQ50" s="246"/>
      <c r="IR50" s="246"/>
      <c r="IS50" s="246"/>
      <c r="IT50" s="246"/>
      <c r="IU50" s="246"/>
    </row>
    <row r="51" spans="1:256" x14ac:dyDescent="0.3">
      <c r="A51" s="263" t="s">
        <v>211</v>
      </c>
      <c r="B51" s="263"/>
      <c r="C51" s="308"/>
      <c r="D51" s="308"/>
      <c r="E51" s="308"/>
      <c r="F51" s="308"/>
      <c r="G51" s="263"/>
      <c r="H51" s="263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6"/>
      <c r="AS51" s="246"/>
      <c r="AT51" s="246"/>
      <c r="AU51" s="246"/>
      <c r="AV51" s="246"/>
      <c r="AW51" s="246"/>
      <c r="AX51" s="246"/>
      <c r="AY51" s="246"/>
      <c r="AZ51" s="246"/>
      <c r="BA51" s="246"/>
      <c r="BB51" s="246"/>
      <c r="BC51" s="246"/>
      <c r="BD51" s="246"/>
      <c r="BE51" s="246"/>
      <c r="BF51" s="246"/>
      <c r="BG51" s="246"/>
      <c r="BH51" s="246"/>
      <c r="BI51" s="246"/>
      <c r="BJ51" s="246"/>
      <c r="BK51" s="246"/>
      <c r="BL51" s="246"/>
      <c r="BM51" s="246"/>
      <c r="BN51" s="246"/>
      <c r="BO51" s="246"/>
      <c r="BP51" s="246"/>
      <c r="BQ51" s="246"/>
      <c r="BR51" s="246"/>
      <c r="BS51" s="246"/>
      <c r="BT51" s="246"/>
      <c r="BU51" s="246"/>
      <c r="BV51" s="246"/>
      <c r="BW51" s="246"/>
      <c r="BX51" s="246"/>
      <c r="BY51" s="246"/>
      <c r="BZ51" s="246"/>
      <c r="CA51" s="246"/>
      <c r="CB51" s="246"/>
      <c r="CC51" s="246"/>
      <c r="CD51" s="246"/>
      <c r="CE51" s="246"/>
      <c r="CF51" s="246"/>
      <c r="CG51" s="246"/>
      <c r="CH51" s="246"/>
      <c r="CI51" s="246"/>
      <c r="CJ51" s="246"/>
      <c r="CK51" s="246"/>
      <c r="CL51" s="246"/>
      <c r="CM51" s="246"/>
      <c r="CN51" s="246"/>
      <c r="CO51" s="246"/>
      <c r="CP51" s="246"/>
      <c r="CQ51" s="246"/>
      <c r="CR51" s="246"/>
      <c r="CS51" s="246"/>
      <c r="CT51" s="246"/>
      <c r="CU51" s="246"/>
      <c r="CV51" s="246"/>
      <c r="CW51" s="246"/>
      <c r="CX51" s="246"/>
      <c r="CY51" s="246"/>
      <c r="CZ51" s="246"/>
      <c r="DA51" s="246"/>
      <c r="DB51" s="246"/>
      <c r="DC51" s="246"/>
      <c r="DD51" s="246"/>
      <c r="DE51" s="246"/>
      <c r="DF51" s="246"/>
      <c r="DG51" s="246"/>
      <c r="DH51" s="246"/>
      <c r="DI51" s="246"/>
      <c r="DJ51" s="246"/>
      <c r="DK51" s="246"/>
      <c r="DL51" s="246"/>
      <c r="DM51" s="246"/>
      <c r="DN51" s="246"/>
      <c r="DO51" s="246"/>
      <c r="DP51" s="246"/>
      <c r="DQ51" s="246"/>
      <c r="DR51" s="246"/>
      <c r="DS51" s="246"/>
      <c r="DT51" s="246"/>
      <c r="DU51" s="246"/>
      <c r="DV51" s="246"/>
      <c r="DW51" s="246"/>
      <c r="DX51" s="246"/>
      <c r="DY51" s="246"/>
      <c r="DZ51" s="246"/>
      <c r="EA51" s="246"/>
      <c r="EB51" s="246"/>
      <c r="EC51" s="246"/>
      <c r="ED51" s="246"/>
      <c r="EE51" s="246"/>
      <c r="EF51" s="246"/>
      <c r="EG51" s="246"/>
      <c r="EH51" s="246"/>
      <c r="EI51" s="246"/>
      <c r="EJ51" s="246"/>
      <c r="EK51" s="246"/>
      <c r="EL51" s="246"/>
      <c r="EM51" s="246"/>
      <c r="EN51" s="246"/>
      <c r="EO51" s="246"/>
      <c r="EP51" s="246"/>
      <c r="EQ51" s="246"/>
      <c r="ER51" s="246"/>
      <c r="ES51" s="246"/>
      <c r="ET51" s="246"/>
      <c r="EU51" s="246"/>
      <c r="EV51" s="246"/>
      <c r="EW51" s="246"/>
      <c r="EX51" s="246"/>
      <c r="EY51" s="246"/>
      <c r="EZ51" s="246"/>
      <c r="FA51" s="246"/>
      <c r="FB51" s="246"/>
      <c r="FC51" s="246"/>
      <c r="FD51" s="246"/>
      <c r="FE51" s="246"/>
      <c r="FF51" s="246"/>
      <c r="FG51" s="246"/>
      <c r="FH51" s="246"/>
      <c r="FI51" s="246"/>
      <c r="FJ51" s="246"/>
      <c r="FK51" s="246"/>
      <c r="FL51" s="246"/>
      <c r="FM51" s="246"/>
      <c r="FN51" s="246"/>
      <c r="FO51" s="246"/>
      <c r="FP51" s="246"/>
      <c r="FQ51" s="246"/>
      <c r="FR51" s="246"/>
      <c r="FS51" s="246"/>
      <c r="FT51" s="246"/>
      <c r="FU51" s="246"/>
      <c r="FV51" s="246"/>
      <c r="FW51" s="246"/>
      <c r="FX51" s="246"/>
      <c r="FY51" s="246"/>
      <c r="FZ51" s="246"/>
      <c r="GA51" s="246"/>
      <c r="GB51" s="246"/>
      <c r="GC51" s="246"/>
      <c r="GD51" s="246"/>
      <c r="GE51" s="246"/>
      <c r="GF51" s="246"/>
      <c r="GG51" s="246"/>
      <c r="GH51" s="246"/>
      <c r="GI51" s="246"/>
      <c r="GJ51" s="246"/>
      <c r="GK51" s="246"/>
      <c r="GL51" s="246"/>
      <c r="GM51" s="246"/>
      <c r="GN51" s="246"/>
      <c r="GO51" s="246"/>
      <c r="GP51" s="246"/>
      <c r="GQ51" s="246"/>
      <c r="GR51" s="246"/>
      <c r="GS51" s="246"/>
      <c r="GT51" s="246"/>
      <c r="GU51" s="246"/>
      <c r="GV51" s="246"/>
      <c r="GW51" s="246"/>
      <c r="GX51" s="246"/>
      <c r="GY51" s="246"/>
      <c r="GZ51" s="246"/>
      <c r="HA51" s="246"/>
      <c r="HB51" s="246"/>
      <c r="HC51" s="246"/>
      <c r="HD51" s="246"/>
      <c r="HE51" s="246"/>
      <c r="HF51" s="246"/>
      <c r="HG51" s="246"/>
      <c r="HH51" s="246"/>
      <c r="HI51" s="246"/>
      <c r="HJ51" s="246"/>
      <c r="HK51" s="246"/>
      <c r="HL51" s="246"/>
      <c r="HM51" s="246"/>
      <c r="HN51" s="246"/>
      <c r="HO51" s="246"/>
      <c r="HP51" s="246"/>
      <c r="HQ51" s="246"/>
      <c r="HR51" s="246"/>
      <c r="HS51" s="246"/>
      <c r="HT51" s="246"/>
      <c r="HU51" s="246"/>
      <c r="HV51" s="246"/>
      <c r="HW51" s="246"/>
      <c r="HX51" s="246"/>
      <c r="HY51" s="246"/>
      <c r="HZ51" s="246"/>
      <c r="IA51" s="246"/>
      <c r="IB51" s="246"/>
      <c r="IC51" s="246"/>
      <c r="ID51" s="246"/>
      <c r="IE51" s="246"/>
      <c r="IF51" s="246"/>
      <c r="IG51" s="246"/>
      <c r="IH51" s="246"/>
      <c r="II51" s="246"/>
      <c r="IJ51" s="246"/>
      <c r="IK51" s="246"/>
      <c r="IL51" s="246"/>
      <c r="IM51" s="246"/>
      <c r="IN51" s="246"/>
      <c r="IO51" s="246"/>
      <c r="IP51" s="246"/>
      <c r="IQ51" s="246"/>
      <c r="IR51" s="246"/>
      <c r="IS51" s="246"/>
      <c r="IT51" s="246"/>
      <c r="IU51" s="246"/>
    </row>
    <row r="52" spans="1:256" s="269" customFormat="1" x14ac:dyDescent="0.25">
      <c r="A52" s="215" t="s">
        <v>268</v>
      </c>
      <c r="B52" s="243">
        <v>50</v>
      </c>
      <c r="C52" s="199">
        <v>3.5</v>
      </c>
      <c r="D52" s="199">
        <v>4.01</v>
      </c>
      <c r="E52" s="199">
        <v>24.35</v>
      </c>
      <c r="F52" s="199">
        <v>147.5</v>
      </c>
      <c r="G52" s="244" t="s">
        <v>269</v>
      </c>
      <c r="H52" s="229" t="s">
        <v>270</v>
      </c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2"/>
      <c r="BQ52" s="192"/>
      <c r="BR52" s="192"/>
      <c r="BS52" s="192"/>
      <c r="BT52" s="192"/>
      <c r="BU52" s="192"/>
      <c r="BV52" s="192"/>
      <c r="BW52" s="192"/>
      <c r="BX52" s="192"/>
      <c r="BY52" s="192"/>
      <c r="BZ52" s="192"/>
      <c r="CA52" s="192"/>
      <c r="CB52" s="192"/>
      <c r="CC52" s="192"/>
      <c r="CD52" s="192"/>
      <c r="CE52" s="192"/>
      <c r="CF52" s="192"/>
      <c r="CG52" s="192"/>
      <c r="CH52" s="192"/>
      <c r="CI52" s="192"/>
      <c r="CJ52" s="192"/>
      <c r="CK52" s="192"/>
      <c r="CL52" s="192"/>
      <c r="CM52" s="192"/>
      <c r="CN52" s="192"/>
      <c r="CO52" s="192"/>
      <c r="CP52" s="192"/>
      <c r="CQ52" s="192"/>
      <c r="CR52" s="192"/>
      <c r="CS52" s="192"/>
      <c r="CT52" s="192"/>
      <c r="CU52" s="192"/>
      <c r="CV52" s="192"/>
      <c r="CW52" s="192"/>
      <c r="CX52" s="192"/>
      <c r="CY52" s="192"/>
      <c r="CZ52" s="192"/>
      <c r="DA52" s="192"/>
      <c r="DB52" s="192"/>
      <c r="DC52" s="192"/>
      <c r="DD52" s="192"/>
      <c r="DE52" s="192"/>
      <c r="DF52" s="192"/>
      <c r="DG52" s="192"/>
      <c r="DH52" s="192"/>
      <c r="DI52" s="192"/>
      <c r="DJ52" s="192"/>
      <c r="DK52" s="192"/>
      <c r="DL52" s="192"/>
      <c r="DM52" s="192"/>
      <c r="DN52" s="192"/>
      <c r="DO52" s="192"/>
      <c r="DP52" s="192"/>
      <c r="DQ52" s="192"/>
      <c r="DR52" s="192"/>
      <c r="DS52" s="192"/>
      <c r="DT52" s="192"/>
      <c r="DU52" s="192"/>
      <c r="DV52" s="192"/>
      <c r="DW52" s="192"/>
      <c r="DX52" s="192"/>
      <c r="DY52" s="192"/>
      <c r="DZ52" s="192"/>
      <c r="EA52" s="192"/>
      <c r="EB52" s="192"/>
      <c r="EC52" s="192"/>
      <c r="ED52" s="192"/>
      <c r="EE52" s="192"/>
      <c r="EF52" s="192"/>
      <c r="EG52" s="192"/>
      <c r="EH52" s="192"/>
      <c r="EI52" s="192"/>
      <c r="EJ52" s="192"/>
      <c r="EK52" s="192"/>
      <c r="EL52" s="192"/>
      <c r="EM52" s="192"/>
      <c r="EN52" s="192"/>
      <c r="EO52" s="192"/>
      <c r="EP52" s="192"/>
      <c r="EQ52" s="192"/>
      <c r="ER52" s="192"/>
      <c r="ES52" s="192"/>
      <c r="ET52" s="192"/>
      <c r="EU52" s="192"/>
      <c r="EV52" s="192"/>
      <c r="EW52" s="192"/>
      <c r="EX52" s="192"/>
      <c r="EY52" s="192"/>
      <c r="EZ52" s="192"/>
      <c r="FA52" s="192"/>
      <c r="FB52" s="192"/>
      <c r="FC52" s="192"/>
      <c r="FD52" s="192"/>
      <c r="FE52" s="192"/>
      <c r="FF52" s="192"/>
      <c r="FG52" s="192"/>
      <c r="FH52" s="192"/>
      <c r="FI52" s="192"/>
      <c r="FJ52" s="192"/>
      <c r="FK52" s="192"/>
      <c r="FL52" s="192"/>
      <c r="FM52" s="192"/>
      <c r="FN52" s="192"/>
      <c r="FO52" s="192"/>
      <c r="FP52" s="192"/>
      <c r="FQ52" s="192"/>
      <c r="FR52" s="192"/>
      <c r="FS52" s="192"/>
      <c r="FT52" s="192"/>
      <c r="FU52" s="192"/>
      <c r="FV52" s="192"/>
      <c r="FW52" s="192"/>
      <c r="FX52" s="192"/>
      <c r="FY52" s="192"/>
      <c r="FZ52" s="192"/>
      <c r="GA52" s="192"/>
      <c r="GB52" s="192"/>
      <c r="GC52" s="192"/>
      <c r="GD52" s="192"/>
      <c r="GE52" s="192"/>
      <c r="GF52" s="192"/>
      <c r="GG52" s="192"/>
      <c r="GH52" s="192"/>
      <c r="GI52" s="192"/>
      <c r="GJ52" s="192"/>
      <c r="GK52" s="192"/>
      <c r="GL52" s="192"/>
      <c r="GM52" s="192"/>
      <c r="GN52" s="192"/>
      <c r="GO52" s="192"/>
      <c r="GP52" s="192"/>
      <c r="GQ52" s="192"/>
      <c r="GR52" s="192"/>
      <c r="GS52" s="192"/>
      <c r="GT52" s="192"/>
      <c r="GU52" s="192"/>
      <c r="GV52" s="192"/>
      <c r="GW52" s="192"/>
      <c r="GX52" s="192"/>
      <c r="GY52" s="192"/>
      <c r="GZ52" s="192"/>
      <c r="HA52" s="192"/>
      <c r="HB52" s="192"/>
      <c r="HC52" s="192"/>
      <c r="HD52" s="192"/>
      <c r="HE52" s="192"/>
      <c r="HF52" s="192"/>
      <c r="HG52" s="192"/>
      <c r="HH52" s="192"/>
      <c r="HI52" s="192"/>
      <c r="HJ52" s="192"/>
      <c r="HK52" s="192"/>
      <c r="HL52" s="192"/>
      <c r="HM52" s="192"/>
      <c r="HN52" s="192"/>
      <c r="HO52" s="192"/>
      <c r="HP52" s="192"/>
      <c r="HQ52" s="192"/>
      <c r="HR52" s="192"/>
      <c r="HS52" s="192"/>
      <c r="HT52" s="192"/>
      <c r="HU52" s="192"/>
      <c r="HV52" s="192"/>
      <c r="HW52" s="192"/>
      <c r="HX52" s="192"/>
      <c r="HY52" s="192"/>
      <c r="HZ52" s="192"/>
      <c r="IA52" s="192"/>
      <c r="IB52" s="192"/>
      <c r="IC52" s="192"/>
      <c r="ID52" s="192"/>
      <c r="IE52" s="192"/>
      <c r="IF52" s="192"/>
      <c r="IG52" s="192"/>
      <c r="IH52" s="192"/>
      <c r="II52" s="192"/>
      <c r="IJ52" s="192"/>
      <c r="IK52" s="192"/>
      <c r="IL52" s="192"/>
      <c r="IM52" s="192"/>
      <c r="IN52" s="192"/>
      <c r="IO52" s="192"/>
      <c r="IP52" s="192"/>
      <c r="IQ52" s="192"/>
      <c r="IR52" s="192"/>
      <c r="IS52" s="192"/>
      <c r="IT52" s="192"/>
      <c r="IU52" s="192"/>
    </row>
    <row r="53" spans="1:256" x14ac:dyDescent="0.25">
      <c r="A53" s="307" t="s">
        <v>21</v>
      </c>
      <c r="B53" s="258">
        <v>215</v>
      </c>
      <c r="C53" s="288">
        <v>7.0000000000000007E-2</v>
      </c>
      <c r="D53" s="288">
        <v>0.02</v>
      </c>
      <c r="E53" s="288">
        <v>15</v>
      </c>
      <c r="F53" s="288">
        <v>60</v>
      </c>
      <c r="G53" s="258" t="s">
        <v>22</v>
      </c>
      <c r="H53" s="225" t="s">
        <v>23</v>
      </c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192"/>
      <c r="BN53" s="192"/>
      <c r="BO53" s="192"/>
      <c r="BP53" s="192"/>
      <c r="BQ53" s="192"/>
      <c r="BR53" s="192"/>
      <c r="BS53" s="192"/>
      <c r="BT53" s="192"/>
      <c r="BU53" s="192"/>
      <c r="BV53" s="192"/>
      <c r="BW53" s="192"/>
      <c r="BX53" s="192"/>
      <c r="BY53" s="192"/>
      <c r="BZ53" s="192"/>
      <c r="CA53" s="192"/>
      <c r="CB53" s="192"/>
      <c r="CC53" s="192"/>
      <c r="CD53" s="192"/>
      <c r="CE53" s="192"/>
      <c r="CF53" s="192"/>
      <c r="CG53" s="192"/>
      <c r="CH53" s="192"/>
      <c r="CI53" s="192"/>
      <c r="CJ53" s="192"/>
      <c r="CK53" s="192"/>
      <c r="CL53" s="192"/>
      <c r="CM53" s="192"/>
      <c r="CN53" s="192"/>
      <c r="CO53" s="192"/>
      <c r="CP53" s="192"/>
      <c r="CQ53" s="192"/>
      <c r="CR53" s="192"/>
      <c r="CS53" s="192"/>
      <c r="CT53" s="192"/>
      <c r="CU53" s="192"/>
      <c r="CV53" s="192"/>
      <c r="CW53" s="192"/>
      <c r="CX53" s="192"/>
      <c r="CY53" s="192"/>
      <c r="CZ53" s="192"/>
      <c r="DA53" s="192"/>
      <c r="DB53" s="192"/>
      <c r="DC53" s="192"/>
      <c r="DD53" s="192"/>
      <c r="DE53" s="192"/>
      <c r="DF53" s="192"/>
      <c r="DG53" s="192"/>
      <c r="DH53" s="192"/>
      <c r="DI53" s="192"/>
      <c r="DJ53" s="192"/>
      <c r="DK53" s="192"/>
      <c r="DL53" s="192"/>
      <c r="DM53" s="192"/>
      <c r="DN53" s="192"/>
      <c r="DO53" s="192"/>
      <c r="DP53" s="192"/>
      <c r="DQ53" s="192"/>
      <c r="DR53" s="192"/>
      <c r="DS53" s="192"/>
      <c r="DT53" s="192"/>
      <c r="DU53" s="192"/>
      <c r="DV53" s="192"/>
      <c r="DW53" s="192"/>
      <c r="DX53" s="192"/>
      <c r="DY53" s="192"/>
      <c r="DZ53" s="192"/>
      <c r="EA53" s="192"/>
      <c r="EB53" s="192"/>
      <c r="EC53" s="192"/>
      <c r="ED53" s="192"/>
      <c r="EE53" s="192"/>
      <c r="EF53" s="192"/>
      <c r="EG53" s="192"/>
      <c r="EH53" s="192"/>
      <c r="EI53" s="192"/>
      <c r="EJ53" s="192"/>
      <c r="EK53" s="192"/>
      <c r="EL53" s="192"/>
      <c r="EM53" s="192"/>
      <c r="EN53" s="192"/>
      <c r="EO53" s="192"/>
      <c r="EP53" s="192"/>
      <c r="EQ53" s="192"/>
      <c r="ER53" s="192"/>
      <c r="ES53" s="192"/>
      <c r="ET53" s="192"/>
      <c r="EU53" s="192"/>
      <c r="EV53" s="192"/>
      <c r="EW53" s="192"/>
      <c r="EX53" s="192"/>
      <c r="EY53" s="192"/>
      <c r="EZ53" s="192"/>
      <c r="FA53" s="192"/>
      <c r="FB53" s="192"/>
      <c r="FC53" s="192"/>
      <c r="FD53" s="192"/>
      <c r="FE53" s="192"/>
      <c r="FF53" s="192"/>
      <c r="FG53" s="192"/>
      <c r="FH53" s="192"/>
      <c r="FI53" s="192"/>
      <c r="FJ53" s="192"/>
      <c r="FK53" s="192"/>
      <c r="FL53" s="192"/>
      <c r="FM53" s="192"/>
      <c r="FN53" s="192"/>
      <c r="FO53" s="192"/>
      <c r="FP53" s="192"/>
      <c r="FQ53" s="192"/>
      <c r="FR53" s="192"/>
      <c r="FS53" s="192"/>
      <c r="FT53" s="192"/>
      <c r="FU53" s="192"/>
      <c r="FV53" s="192"/>
      <c r="FW53" s="192"/>
      <c r="FX53" s="192"/>
      <c r="FY53" s="192"/>
      <c r="FZ53" s="192"/>
      <c r="GA53" s="192"/>
      <c r="GB53" s="192"/>
      <c r="GC53" s="192"/>
      <c r="GD53" s="192"/>
      <c r="GE53" s="192"/>
      <c r="GF53" s="192"/>
      <c r="GG53" s="192"/>
      <c r="GH53" s="192"/>
      <c r="GI53" s="192"/>
      <c r="GJ53" s="192"/>
      <c r="GK53" s="192"/>
      <c r="GL53" s="192"/>
      <c r="GM53" s="192"/>
      <c r="GN53" s="192"/>
      <c r="GO53" s="192"/>
      <c r="GP53" s="192"/>
      <c r="GQ53" s="192"/>
      <c r="GR53" s="192"/>
      <c r="GS53" s="192"/>
      <c r="GT53" s="192"/>
      <c r="GU53" s="192"/>
      <c r="GV53" s="192"/>
      <c r="GW53" s="192"/>
      <c r="GX53" s="192"/>
      <c r="GY53" s="192"/>
      <c r="GZ53" s="192"/>
      <c r="HA53" s="192"/>
      <c r="HB53" s="192"/>
      <c r="HC53" s="192"/>
      <c r="HD53" s="192"/>
      <c r="HE53" s="192"/>
      <c r="HF53" s="192"/>
      <c r="HG53" s="192"/>
      <c r="HH53" s="192"/>
      <c r="HI53" s="192"/>
      <c r="HJ53" s="192"/>
      <c r="HK53" s="192"/>
      <c r="HL53" s="192"/>
      <c r="HM53" s="192"/>
      <c r="HN53" s="192"/>
      <c r="HO53" s="192"/>
      <c r="HP53" s="192"/>
      <c r="HQ53" s="192"/>
      <c r="HR53" s="192"/>
      <c r="HS53" s="192"/>
      <c r="HT53" s="192"/>
      <c r="HU53" s="192"/>
      <c r="HV53" s="192"/>
      <c r="HW53" s="192"/>
      <c r="HX53" s="192"/>
      <c r="HY53" s="192"/>
      <c r="HZ53" s="192"/>
      <c r="IA53" s="192"/>
      <c r="IB53" s="192"/>
      <c r="IC53" s="192"/>
      <c r="ID53" s="192"/>
      <c r="IE53" s="192"/>
      <c r="IF53" s="192"/>
      <c r="IG53" s="192"/>
      <c r="IH53" s="192"/>
      <c r="II53" s="192"/>
      <c r="IJ53" s="192"/>
      <c r="IK53" s="192"/>
      <c r="IL53" s="192"/>
      <c r="IM53" s="192"/>
      <c r="IN53" s="192"/>
      <c r="IO53" s="192"/>
      <c r="IP53" s="192"/>
      <c r="IQ53" s="192"/>
      <c r="IR53" s="192"/>
      <c r="IS53" s="192"/>
      <c r="IT53" s="192"/>
      <c r="IU53" s="192"/>
    </row>
    <row r="54" spans="1:256" x14ac:dyDescent="0.3">
      <c r="A54" s="218" t="s">
        <v>25</v>
      </c>
      <c r="B54" s="188">
        <f>SUM(B52:B53)</f>
        <v>265</v>
      </c>
      <c r="C54" s="188">
        <f>SUM(C52:C53)</f>
        <v>3.57</v>
      </c>
      <c r="D54" s="188">
        <f>SUM(D52:D53)</f>
        <v>4.0299999999999994</v>
      </c>
      <c r="E54" s="188">
        <f>SUM(E52:E53)</f>
        <v>39.35</v>
      </c>
      <c r="F54" s="188">
        <f>SUM(F52:F53)</f>
        <v>207.5</v>
      </c>
      <c r="G54" s="188"/>
      <c r="H54" s="188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246"/>
      <c r="AK54" s="246"/>
      <c r="AL54" s="246"/>
      <c r="AM54" s="246"/>
      <c r="AN54" s="246"/>
      <c r="AO54" s="246"/>
      <c r="AP54" s="246"/>
      <c r="AQ54" s="246"/>
      <c r="AR54" s="246"/>
      <c r="AS54" s="246"/>
      <c r="AT54" s="246"/>
      <c r="AU54" s="246"/>
      <c r="AV54" s="246"/>
      <c r="AW54" s="246"/>
      <c r="AX54" s="246"/>
      <c r="AY54" s="246"/>
      <c r="AZ54" s="246"/>
      <c r="BA54" s="246"/>
      <c r="BB54" s="246"/>
      <c r="BC54" s="246"/>
      <c r="BD54" s="246"/>
      <c r="BE54" s="246"/>
      <c r="BF54" s="246"/>
      <c r="BG54" s="246"/>
      <c r="BH54" s="246"/>
      <c r="BI54" s="246"/>
      <c r="BJ54" s="246"/>
      <c r="BK54" s="246"/>
      <c r="BL54" s="246"/>
      <c r="BM54" s="246"/>
      <c r="BN54" s="246"/>
      <c r="BO54" s="246"/>
      <c r="BP54" s="246"/>
      <c r="BQ54" s="246"/>
      <c r="BR54" s="246"/>
      <c r="BS54" s="246"/>
      <c r="BT54" s="246"/>
      <c r="BU54" s="246"/>
      <c r="BV54" s="246"/>
      <c r="BW54" s="246"/>
      <c r="BX54" s="246"/>
      <c r="BY54" s="246"/>
      <c r="BZ54" s="246"/>
      <c r="CA54" s="246"/>
      <c r="CB54" s="246"/>
      <c r="CC54" s="246"/>
      <c r="CD54" s="246"/>
      <c r="CE54" s="246"/>
      <c r="CF54" s="246"/>
      <c r="CG54" s="246"/>
      <c r="CH54" s="246"/>
      <c r="CI54" s="246"/>
      <c r="CJ54" s="246"/>
      <c r="CK54" s="246"/>
      <c r="CL54" s="246"/>
      <c r="CM54" s="246"/>
      <c r="CN54" s="246"/>
      <c r="CO54" s="246"/>
      <c r="CP54" s="246"/>
      <c r="CQ54" s="246"/>
      <c r="CR54" s="246"/>
      <c r="CS54" s="246"/>
      <c r="CT54" s="246"/>
      <c r="CU54" s="246"/>
      <c r="CV54" s="246"/>
      <c r="CW54" s="246"/>
      <c r="CX54" s="246"/>
      <c r="CY54" s="246"/>
      <c r="CZ54" s="246"/>
      <c r="DA54" s="246"/>
      <c r="DB54" s="246"/>
      <c r="DC54" s="246"/>
      <c r="DD54" s="246"/>
      <c r="DE54" s="246"/>
      <c r="DF54" s="246"/>
      <c r="DG54" s="246"/>
      <c r="DH54" s="246"/>
      <c r="DI54" s="246"/>
      <c r="DJ54" s="246"/>
      <c r="DK54" s="246"/>
      <c r="DL54" s="246"/>
      <c r="DM54" s="246"/>
      <c r="DN54" s="246"/>
      <c r="DO54" s="246"/>
      <c r="DP54" s="246"/>
      <c r="DQ54" s="246"/>
      <c r="DR54" s="246"/>
      <c r="DS54" s="246"/>
      <c r="DT54" s="246"/>
      <c r="DU54" s="246"/>
      <c r="DV54" s="246"/>
      <c r="DW54" s="246"/>
      <c r="DX54" s="246"/>
      <c r="DY54" s="246"/>
      <c r="DZ54" s="246"/>
      <c r="EA54" s="246"/>
      <c r="EB54" s="246"/>
      <c r="EC54" s="246"/>
      <c r="ED54" s="246"/>
      <c r="EE54" s="246"/>
      <c r="EF54" s="246"/>
      <c r="EG54" s="246"/>
      <c r="EH54" s="246"/>
      <c r="EI54" s="246"/>
      <c r="EJ54" s="246"/>
      <c r="EK54" s="246"/>
      <c r="EL54" s="246"/>
      <c r="EM54" s="246"/>
      <c r="EN54" s="246"/>
      <c r="EO54" s="246"/>
      <c r="EP54" s="246"/>
      <c r="EQ54" s="246"/>
      <c r="ER54" s="246"/>
      <c r="ES54" s="246"/>
      <c r="ET54" s="246"/>
      <c r="EU54" s="246"/>
      <c r="EV54" s="246"/>
      <c r="EW54" s="246"/>
      <c r="EX54" s="246"/>
      <c r="EY54" s="246"/>
      <c r="EZ54" s="246"/>
      <c r="FA54" s="246"/>
      <c r="FB54" s="246"/>
      <c r="FC54" s="246"/>
      <c r="FD54" s="246"/>
      <c r="FE54" s="246"/>
      <c r="FF54" s="246"/>
      <c r="FG54" s="246"/>
      <c r="FH54" s="246"/>
      <c r="FI54" s="246"/>
      <c r="FJ54" s="246"/>
      <c r="FK54" s="246"/>
      <c r="FL54" s="246"/>
      <c r="FM54" s="246"/>
      <c r="FN54" s="246"/>
      <c r="FO54" s="246"/>
      <c r="FP54" s="246"/>
      <c r="FQ54" s="246"/>
      <c r="FR54" s="246"/>
      <c r="FS54" s="246"/>
      <c r="FT54" s="246"/>
      <c r="FU54" s="246"/>
      <c r="FV54" s="246"/>
      <c r="FW54" s="246"/>
      <c r="FX54" s="246"/>
      <c r="FY54" s="246"/>
      <c r="FZ54" s="246"/>
      <c r="GA54" s="246"/>
      <c r="GB54" s="246"/>
      <c r="GC54" s="246"/>
      <c r="GD54" s="246"/>
      <c r="GE54" s="246"/>
      <c r="GF54" s="246"/>
      <c r="GG54" s="246"/>
      <c r="GH54" s="246"/>
      <c r="GI54" s="246"/>
      <c r="GJ54" s="246"/>
      <c r="GK54" s="246"/>
      <c r="GL54" s="246"/>
      <c r="GM54" s="246"/>
      <c r="GN54" s="246"/>
      <c r="GO54" s="246"/>
      <c r="GP54" s="246"/>
      <c r="GQ54" s="246"/>
      <c r="GR54" s="246"/>
      <c r="GS54" s="246"/>
      <c r="GT54" s="246"/>
      <c r="GU54" s="246"/>
      <c r="GV54" s="246"/>
      <c r="GW54" s="246"/>
      <c r="GX54" s="246"/>
      <c r="GY54" s="246"/>
      <c r="GZ54" s="246"/>
      <c r="HA54" s="246"/>
      <c r="HB54" s="246"/>
      <c r="HC54" s="246"/>
      <c r="HD54" s="246"/>
      <c r="HE54" s="246"/>
      <c r="HF54" s="246"/>
      <c r="HG54" s="246"/>
      <c r="HH54" s="246"/>
      <c r="HI54" s="246"/>
      <c r="HJ54" s="246"/>
      <c r="HK54" s="246"/>
      <c r="HL54" s="246"/>
      <c r="HM54" s="246"/>
      <c r="HN54" s="246"/>
      <c r="HO54" s="246"/>
      <c r="HP54" s="246"/>
      <c r="HQ54" s="246"/>
      <c r="HR54" s="246"/>
      <c r="HS54" s="246"/>
      <c r="HT54" s="246"/>
      <c r="HU54" s="246"/>
      <c r="HV54" s="246"/>
      <c r="HW54" s="246"/>
      <c r="HX54" s="246"/>
      <c r="HY54" s="246"/>
      <c r="HZ54" s="246"/>
      <c r="IA54" s="246"/>
      <c r="IB54" s="246"/>
      <c r="IC54" s="246"/>
      <c r="ID54" s="246"/>
      <c r="IE54" s="246"/>
      <c r="IF54" s="246"/>
      <c r="IG54" s="246"/>
      <c r="IH54" s="246"/>
      <c r="II54" s="246"/>
      <c r="IJ54" s="246"/>
      <c r="IK54" s="246"/>
      <c r="IL54" s="246"/>
      <c r="IM54" s="246"/>
      <c r="IN54" s="246"/>
      <c r="IO54" s="246"/>
      <c r="IP54" s="246"/>
      <c r="IQ54" s="246"/>
      <c r="IR54" s="246"/>
      <c r="IS54" s="246"/>
      <c r="IT54" s="246"/>
      <c r="IU54" s="246"/>
    </row>
    <row r="55" spans="1:256" x14ac:dyDescent="0.3">
      <c r="A55" s="218" t="s">
        <v>184</v>
      </c>
      <c r="B55" s="188">
        <f>SUM(B50,B54)</f>
        <v>880</v>
      </c>
      <c r="C55" s="188">
        <f>SUM(C50,C54)</f>
        <v>32.81</v>
      </c>
      <c r="D55" s="188">
        <f>SUM(D50,D54)</f>
        <v>31.239999999999995</v>
      </c>
      <c r="E55" s="188">
        <f>SUM(E50,E54)</f>
        <v>125.6</v>
      </c>
      <c r="F55" s="188">
        <f>SUM(F50,F54)</f>
        <v>915.7</v>
      </c>
      <c r="G55" s="188"/>
      <c r="H55" s="188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AO55" s="246"/>
      <c r="AP55" s="246"/>
      <c r="AQ55" s="246"/>
      <c r="AR55" s="246"/>
      <c r="AS55" s="246"/>
      <c r="AT55" s="246"/>
      <c r="AU55" s="246"/>
      <c r="AV55" s="246"/>
      <c r="AW55" s="246"/>
      <c r="AX55" s="246"/>
      <c r="AY55" s="246"/>
      <c r="AZ55" s="246"/>
      <c r="BA55" s="246"/>
      <c r="BB55" s="246"/>
      <c r="BC55" s="246"/>
      <c r="BD55" s="246"/>
      <c r="BE55" s="246"/>
      <c r="BF55" s="246"/>
      <c r="BG55" s="246"/>
      <c r="BH55" s="246"/>
      <c r="BI55" s="246"/>
      <c r="BJ55" s="246"/>
      <c r="BK55" s="246"/>
      <c r="BL55" s="246"/>
      <c r="BM55" s="246"/>
      <c r="BN55" s="246"/>
      <c r="BO55" s="246"/>
      <c r="BP55" s="246"/>
      <c r="BQ55" s="246"/>
      <c r="BR55" s="246"/>
      <c r="BS55" s="246"/>
      <c r="BT55" s="246"/>
      <c r="BU55" s="246"/>
      <c r="BV55" s="246"/>
      <c r="BW55" s="246"/>
      <c r="BX55" s="246"/>
      <c r="BY55" s="246"/>
      <c r="BZ55" s="246"/>
      <c r="CA55" s="246"/>
      <c r="CB55" s="246"/>
      <c r="CC55" s="246"/>
      <c r="CD55" s="246"/>
      <c r="CE55" s="246"/>
      <c r="CF55" s="246"/>
      <c r="CG55" s="246"/>
      <c r="CH55" s="246"/>
      <c r="CI55" s="246"/>
      <c r="CJ55" s="246"/>
      <c r="CK55" s="246"/>
      <c r="CL55" s="246"/>
      <c r="CM55" s="246"/>
      <c r="CN55" s="246"/>
      <c r="CO55" s="246"/>
      <c r="CP55" s="246"/>
      <c r="CQ55" s="246"/>
      <c r="CR55" s="246"/>
      <c r="CS55" s="246"/>
      <c r="CT55" s="246"/>
      <c r="CU55" s="246"/>
      <c r="CV55" s="246"/>
      <c r="CW55" s="246"/>
      <c r="CX55" s="246"/>
      <c r="CY55" s="246"/>
      <c r="CZ55" s="246"/>
      <c r="DA55" s="246"/>
      <c r="DB55" s="246"/>
      <c r="DC55" s="246"/>
      <c r="DD55" s="246"/>
      <c r="DE55" s="246"/>
      <c r="DF55" s="246"/>
      <c r="DG55" s="246"/>
      <c r="DH55" s="246"/>
      <c r="DI55" s="246"/>
      <c r="DJ55" s="246"/>
      <c r="DK55" s="246"/>
      <c r="DL55" s="246"/>
      <c r="DM55" s="246"/>
      <c r="DN55" s="246"/>
      <c r="DO55" s="246"/>
      <c r="DP55" s="246"/>
      <c r="DQ55" s="246"/>
      <c r="DR55" s="246"/>
      <c r="DS55" s="246"/>
      <c r="DT55" s="246"/>
      <c r="DU55" s="246"/>
      <c r="DV55" s="246"/>
      <c r="DW55" s="246"/>
      <c r="DX55" s="246"/>
      <c r="DY55" s="246"/>
      <c r="DZ55" s="246"/>
      <c r="EA55" s="246"/>
      <c r="EB55" s="246"/>
      <c r="EC55" s="246"/>
      <c r="ED55" s="246"/>
      <c r="EE55" s="246"/>
      <c r="EF55" s="246"/>
      <c r="EG55" s="246"/>
      <c r="EH55" s="246"/>
      <c r="EI55" s="246"/>
      <c r="EJ55" s="246"/>
      <c r="EK55" s="246"/>
      <c r="EL55" s="246"/>
      <c r="EM55" s="246"/>
      <c r="EN55" s="246"/>
      <c r="EO55" s="246"/>
      <c r="EP55" s="246"/>
      <c r="EQ55" s="246"/>
      <c r="ER55" s="246"/>
      <c r="ES55" s="246"/>
      <c r="ET55" s="246"/>
      <c r="EU55" s="246"/>
      <c r="EV55" s="246"/>
      <c r="EW55" s="246"/>
      <c r="EX55" s="246"/>
      <c r="EY55" s="246"/>
      <c r="EZ55" s="246"/>
      <c r="FA55" s="246"/>
      <c r="FB55" s="246"/>
      <c r="FC55" s="246"/>
      <c r="FD55" s="246"/>
      <c r="FE55" s="246"/>
      <c r="FF55" s="246"/>
      <c r="FG55" s="246"/>
      <c r="FH55" s="246"/>
      <c r="FI55" s="246"/>
      <c r="FJ55" s="246"/>
      <c r="FK55" s="246"/>
      <c r="FL55" s="246"/>
      <c r="FM55" s="246"/>
      <c r="FN55" s="246"/>
      <c r="FO55" s="246"/>
      <c r="FP55" s="246"/>
      <c r="FQ55" s="246"/>
      <c r="FR55" s="246"/>
      <c r="FS55" s="246"/>
      <c r="FT55" s="246"/>
      <c r="FU55" s="246"/>
      <c r="FV55" s="246"/>
      <c r="FW55" s="246"/>
      <c r="FX55" s="246"/>
      <c r="FY55" s="246"/>
      <c r="FZ55" s="246"/>
      <c r="GA55" s="246"/>
      <c r="GB55" s="246"/>
      <c r="GC55" s="246"/>
      <c r="GD55" s="246"/>
      <c r="GE55" s="246"/>
      <c r="GF55" s="246"/>
      <c r="GG55" s="246"/>
      <c r="GH55" s="246"/>
      <c r="GI55" s="246"/>
      <c r="GJ55" s="246"/>
      <c r="GK55" s="246"/>
      <c r="GL55" s="246"/>
      <c r="GM55" s="246"/>
      <c r="GN55" s="246"/>
      <c r="GO55" s="246"/>
      <c r="GP55" s="246"/>
      <c r="GQ55" s="246"/>
      <c r="GR55" s="246"/>
      <c r="GS55" s="246"/>
      <c r="GT55" s="246"/>
      <c r="GU55" s="246"/>
      <c r="GV55" s="246"/>
      <c r="GW55" s="246"/>
      <c r="GX55" s="246"/>
      <c r="GY55" s="246"/>
      <c r="GZ55" s="246"/>
      <c r="HA55" s="246"/>
      <c r="HB55" s="246"/>
      <c r="HC55" s="246"/>
      <c r="HD55" s="246"/>
      <c r="HE55" s="246"/>
      <c r="HF55" s="246"/>
      <c r="HG55" s="246"/>
      <c r="HH55" s="246"/>
      <c r="HI55" s="246"/>
      <c r="HJ55" s="246"/>
      <c r="HK55" s="246"/>
      <c r="HL55" s="246"/>
      <c r="HM55" s="246"/>
      <c r="HN55" s="246"/>
      <c r="HO55" s="246"/>
      <c r="HP55" s="246"/>
      <c r="HQ55" s="246"/>
      <c r="HR55" s="246"/>
      <c r="HS55" s="246"/>
      <c r="HT55" s="246"/>
      <c r="HU55" s="246"/>
      <c r="HV55" s="246"/>
      <c r="HW55" s="246"/>
      <c r="HX55" s="246"/>
      <c r="HY55" s="246"/>
      <c r="HZ55" s="246"/>
      <c r="IA55" s="246"/>
      <c r="IB55" s="246"/>
      <c r="IC55" s="246"/>
      <c r="ID55" s="246"/>
      <c r="IE55" s="246"/>
      <c r="IF55" s="246"/>
      <c r="IG55" s="246"/>
      <c r="IH55" s="246"/>
      <c r="II55" s="246"/>
      <c r="IJ55" s="246"/>
      <c r="IK55" s="246"/>
      <c r="IL55" s="246"/>
      <c r="IM55" s="246"/>
      <c r="IN55" s="246"/>
      <c r="IO55" s="246"/>
      <c r="IP55" s="246"/>
      <c r="IQ55" s="246"/>
      <c r="IR55" s="246"/>
      <c r="IS55" s="246"/>
      <c r="IT55" s="246"/>
      <c r="IU55" s="246"/>
    </row>
    <row r="56" spans="1:256" x14ac:dyDescent="0.3">
      <c r="A56" s="185" t="s">
        <v>111</v>
      </c>
      <c r="B56" s="186"/>
      <c r="C56" s="186"/>
      <c r="D56" s="186"/>
      <c r="E56" s="186"/>
      <c r="F56" s="186"/>
      <c r="G56" s="186"/>
      <c r="H56" s="187"/>
    </row>
    <row r="57" spans="1:256" ht="12" customHeight="1" x14ac:dyDescent="0.25">
      <c r="A57" s="188" t="s">
        <v>247</v>
      </c>
      <c r="B57" s="188" t="s">
        <v>6</v>
      </c>
      <c r="C57" s="189" t="s">
        <v>248</v>
      </c>
      <c r="D57" s="189" t="s">
        <v>249</v>
      </c>
      <c r="E57" s="189" t="s">
        <v>250</v>
      </c>
      <c r="F57" s="190" t="s">
        <v>10</v>
      </c>
      <c r="G57" s="290" t="s">
        <v>4</v>
      </c>
      <c r="H57" s="189" t="s">
        <v>251</v>
      </c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192"/>
      <c r="BD57" s="192"/>
      <c r="BE57" s="192"/>
      <c r="BF57" s="192"/>
      <c r="BG57" s="192"/>
      <c r="BH57" s="192"/>
      <c r="BI57" s="192"/>
      <c r="BJ57" s="192"/>
      <c r="BK57" s="192"/>
      <c r="BL57" s="192"/>
      <c r="BM57" s="192"/>
      <c r="BN57" s="192"/>
      <c r="BO57" s="192"/>
      <c r="BP57" s="192"/>
      <c r="BQ57" s="192"/>
      <c r="BR57" s="192"/>
      <c r="BS57" s="192"/>
      <c r="BT57" s="192"/>
      <c r="BU57" s="192"/>
      <c r="BV57" s="192"/>
      <c r="BW57" s="192"/>
      <c r="BX57" s="192"/>
      <c r="BY57" s="192"/>
      <c r="BZ57" s="192"/>
      <c r="CA57" s="192"/>
      <c r="CB57" s="192"/>
      <c r="CC57" s="192"/>
      <c r="CD57" s="192"/>
      <c r="CE57" s="192"/>
      <c r="CF57" s="192"/>
      <c r="CG57" s="192"/>
      <c r="CH57" s="192"/>
      <c r="CI57" s="192"/>
      <c r="CJ57" s="192"/>
      <c r="CK57" s="192"/>
      <c r="CL57" s="192"/>
      <c r="CM57" s="192"/>
      <c r="CN57" s="192"/>
      <c r="CO57" s="192"/>
      <c r="CP57" s="192"/>
      <c r="CQ57" s="192"/>
      <c r="CR57" s="192"/>
      <c r="CS57" s="192"/>
      <c r="CT57" s="192"/>
      <c r="CU57" s="192"/>
      <c r="CV57" s="192"/>
      <c r="CW57" s="192"/>
      <c r="CX57" s="192"/>
      <c r="CY57" s="192"/>
      <c r="CZ57" s="192"/>
      <c r="DA57" s="192"/>
      <c r="DB57" s="192"/>
      <c r="DC57" s="192"/>
      <c r="DD57" s="192"/>
      <c r="DE57" s="192"/>
      <c r="DF57" s="192"/>
      <c r="DG57" s="192"/>
      <c r="DH57" s="192"/>
      <c r="DI57" s="192"/>
      <c r="DJ57" s="192"/>
      <c r="DK57" s="192"/>
      <c r="DL57" s="192"/>
      <c r="DM57" s="192"/>
      <c r="DN57" s="192"/>
      <c r="DO57" s="192"/>
      <c r="DP57" s="192"/>
      <c r="DQ57" s="192"/>
      <c r="DR57" s="192"/>
      <c r="DS57" s="192"/>
      <c r="DT57" s="192"/>
      <c r="DU57" s="192"/>
      <c r="DV57" s="192"/>
      <c r="DW57" s="192"/>
      <c r="DX57" s="192"/>
      <c r="DY57" s="192"/>
      <c r="DZ57" s="192"/>
      <c r="EA57" s="192"/>
      <c r="EB57" s="192"/>
      <c r="EC57" s="192"/>
      <c r="ED57" s="192"/>
      <c r="EE57" s="192"/>
      <c r="EF57" s="192"/>
      <c r="EG57" s="192"/>
      <c r="EH57" s="192"/>
      <c r="EI57" s="192"/>
      <c r="EJ57" s="192"/>
      <c r="EK57" s="192"/>
      <c r="EL57" s="192"/>
      <c r="EM57" s="192"/>
      <c r="EN57" s="192"/>
      <c r="EO57" s="192"/>
      <c r="EP57" s="192"/>
      <c r="EQ57" s="192"/>
      <c r="ER57" s="192"/>
      <c r="ES57" s="192"/>
      <c r="ET57" s="192"/>
      <c r="EU57" s="192"/>
      <c r="EV57" s="192"/>
      <c r="EW57" s="192"/>
      <c r="EX57" s="192"/>
      <c r="EY57" s="192"/>
      <c r="EZ57" s="192"/>
      <c r="FA57" s="192"/>
      <c r="FB57" s="192"/>
      <c r="FC57" s="192"/>
      <c r="FD57" s="192"/>
      <c r="FE57" s="192"/>
      <c r="FF57" s="192"/>
      <c r="FG57" s="192"/>
      <c r="FH57" s="192"/>
      <c r="FI57" s="192"/>
      <c r="FJ57" s="192"/>
      <c r="FK57" s="192"/>
      <c r="FL57" s="192"/>
      <c r="FM57" s="192"/>
      <c r="FN57" s="192"/>
      <c r="FO57" s="192"/>
      <c r="FP57" s="192"/>
      <c r="FQ57" s="192"/>
      <c r="FR57" s="192"/>
      <c r="FS57" s="192"/>
      <c r="FT57" s="192"/>
      <c r="FU57" s="192"/>
      <c r="FV57" s="192"/>
      <c r="FW57" s="192"/>
      <c r="FX57" s="192"/>
      <c r="FY57" s="192"/>
      <c r="FZ57" s="192"/>
      <c r="GA57" s="192"/>
      <c r="GB57" s="192"/>
      <c r="GC57" s="192"/>
      <c r="GD57" s="192"/>
      <c r="GE57" s="192"/>
      <c r="GF57" s="192"/>
      <c r="GG57" s="192"/>
      <c r="GH57" s="192"/>
      <c r="GI57" s="192"/>
      <c r="GJ57" s="192"/>
      <c r="GK57" s="192"/>
      <c r="GL57" s="192"/>
      <c r="GM57" s="192"/>
      <c r="GN57" s="192"/>
      <c r="GO57" s="192"/>
      <c r="GP57" s="192"/>
      <c r="GQ57" s="192"/>
      <c r="GR57" s="192"/>
      <c r="GS57" s="192"/>
      <c r="GT57" s="192"/>
      <c r="GU57" s="192"/>
      <c r="GV57" s="192"/>
      <c r="GW57" s="192"/>
      <c r="GX57" s="192"/>
      <c r="GY57" s="192"/>
      <c r="GZ57" s="192"/>
      <c r="HA57" s="192"/>
      <c r="HB57" s="192"/>
      <c r="HC57" s="192"/>
      <c r="HD57" s="192"/>
      <c r="HE57" s="192"/>
      <c r="HF57" s="192"/>
      <c r="HG57" s="192"/>
      <c r="HH57" s="192"/>
      <c r="HI57" s="192"/>
      <c r="HJ57" s="192"/>
      <c r="HK57" s="192"/>
      <c r="HL57" s="192"/>
      <c r="HM57" s="192"/>
      <c r="HN57" s="192"/>
      <c r="HO57" s="192"/>
      <c r="HP57" s="192"/>
      <c r="HQ57" s="192"/>
      <c r="HR57" s="192"/>
      <c r="HS57" s="192"/>
      <c r="HT57" s="192"/>
      <c r="HU57" s="192"/>
      <c r="HV57" s="192"/>
      <c r="HW57" s="192"/>
      <c r="HX57" s="192"/>
      <c r="HY57" s="192"/>
      <c r="HZ57" s="192"/>
      <c r="IA57" s="192"/>
      <c r="IB57" s="192"/>
      <c r="IC57" s="192"/>
      <c r="ID57" s="192"/>
      <c r="IE57" s="192"/>
      <c r="IF57" s="192"/>
      <c r="IG57" s="192"/>
      <c r="IH57" s="192"/>
      <c r="II57" s="192"/>
      <c r="IJ57" s="192"/>
      <c r="IK57" s="192"/>
      <c r="IL57" s="192"/>
      <c r="IM57" s="192"/>
      <c r="IN57" s="192"/>
      <c r="IO57" s="192"/>
      <c r="IP57" s="192"/>
      <c r="IQ57" s="192"/>
      <c r="IR57" s="192"/>
      <c r="IS57" s="192"/>
      <c r="IT57" s="192"/>
      <c r="IU57" s="192"/>
    </row>
    <row r="58" spans="1:256" x14ac:dyDescent="0.3">
      <c r="A58" s="193" t="s">
        <v>322</v>
      </c>
      <c r="B58" s="194"/>
      <c r="C58" s="195"/>
      <c r="D58" s="195"/>
      <c r="E58" s="195"/>
      <c r="F58" s="195"/>
      <c r="G58" s="194"/>
      <c r="H58" s="196"/>
    </row>
    <row r="59" spans="1:256" ht="24" x14ac:dyDescent="0.3">
      <c r="A59" s="197" t="s">
        <v>324</v>
      </c>
      <c r="B59" s="198">
        <v>50</v>
      </c>
      <c r="C59" s="271">
        <v>0.55000000000000004</v>
      </c>
      <c r="D59" s="271">
        <v>0.1</v>
      </c>
      <c r="E59" s="271">
        <v>1.9</v>
      </c>
      <c r="F59" s="271">
        <v>11</v>
      </c>
      <c r="G59" s="272" t="s">
        <v>263</v>
      </c>
      <c r="H59" s="253" t="s">
        <v>264</v>
      </c>
    </row>
    <row r="60" spans="1:256" customFormat="1" ht="14.4" x14ac:dyDescent="0.3">
      <c r="A60" s="202" t="s">
        <v>93</v>
      </c>
      <c r="B60" s="298">
        <v>250</v>
      </c>
      <c r="C60" s="204">
        <v>16.91</v>
      </c>
      <c r="D60" s="204">
        <v>19.899999999999999</v>
      </c>
      <c r="E60" s="204">
        <v>42.64</v>
      </c>
      <c r="F60" s="204">
        <v>418</v>
      </c>
      <c r="G60" s="226" t="s">
        <v>323</v>
      </c>
      <c r="H60" s="202" t="s">
        <v>95</v>
      </c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  <c r="AZ60" s="192"/>
      <c r="BA60" s="192"/>
      <c r="BB60" s="192"/>
      <c r="BC60" s="192"/>
      <c r="BD60" s="192"/>
      <c r="BE60" s="192"/>
      <c r="BF60" s="192"/>
      <c r="BG60" s="192"/>
      <c r="BH60" s="192"/>
      <c r="BI60" s="192"/>
      <c r="BJ60" s="192"/>
      <c r="BK60" s="192"/>
      <c r="BL60" s="192"/>
      <c r="BM60" s="192"/>
      <c r="BN60" s="192"/>
      <c r="BO60" s="192"/>
      <c r="BP60" s="192"/>
      <c r="BQ60" s="192"/>
      <c r="BR60" s="192"/>
      <c r="BS60" s="192"/>
      <c r="BT60" s="192"/>
      <c r="BU60" s="192"/>
      <c r="BV60" s="192"/>
      <c r="BW60" s="192"/>
      <c r="BX60" s="192"/>
      <c r="BY60" s="192"/>
      <c r="BZ60" s="192"/>
      <c r="CA60" s="192"/>
      <c r="CB60" s="192"/>
      <c r="CC60" s="192"/>
      <c r="CD60" s="192"/>
      <c r="CE60" s="192"/>
      <c r="CF60" s="192"/>
      <c r="CG60" s="192"/>
      <c r="CH60" s="192"/>
      <c r="CI60" s="192"/>
      <c r="CJ60" s="192"/>
      <c r="CK60" s="192"/>
      <c r="CL60" s="192"/>
      <c r="CM60" s="192"/>
      <c r="CN60" s="192"/>
      <c r="CO60" s="192"/>
      <c r="CP60" s="192"/>
      <c r="CQ60" s="192"/>
      <c r="CR60" s="192"/>
      <c r="CS60" s="192"/>
      <c r="CT60" s="192"/>
      <c r="CU60" s="192"/>
      <c r="CV60" s="192"/>
      <c r="CW60" s="192"/>
      <c r="CX60" s="192"/>
      <c r="CY60" s="192"/>
      <c r="CZ60" s="192"/>
      <c r="DA60" s="192"/>
      <c r="DB60" s="192"/>
      <c r="DC60" s="192"/>
      <c r="DD60" s="192"/>
      <c r="DE60" s="192"/>
      <c r="DF60" s="192"/>
      <c r="DG60" s="192"/>
      <c r="DH60" s="192"/>
      <c r="DI60" s="192"/>
      <c r="DJ60" s="192"/>
      <c r="DK60" s="192"/>
      <c r="DL60" s="192"/>
      <c r="DM60" s="192"/>
      <c r="DN60" s="192"/>
      <c r="DO60" s="192"/>
      <c r="DP60" s="192"/>
      <c r="DQ60" s="192"/>
      <c r="DR60" s="192"/>
      <c r="DS60" s="192"/>
      <c r="DT60" s="192"/>
      <c r="DU60" s="192"/>
      <c r="DV60" s="192"/>
      <c r="DW60" s="192"/>
      <c r="DX60" s="192"/>
      <c r="DY60" s="192"/>
      <c r="DZ60" s="192"/>
      <c r="EA60" s="192"/>
      <c r="EB60" s="192"/>
      <c r="EC60" s="192"/>
      <c r="ED60" s="192"/>
      <c r="EE60" s="192"/>
      <c r="EF60" s="192"/>
      <c r="EG60" s="192"/>
      <c r="EH60" s="192"/>
      <c r="EI60" s="192"/>
      <c r="EJ60" s="192"/>
      <c r="EK60" s="192"/>
      <c r="EL60" s="192"/>
      <c r="EM60" s="192"/>
      <c r="EN60" s="192"/>
      <c r="EO60" s="192"/>
      <c r="EP60" s="192"/>
      <c r="EQ60" s="192"/>
      <c r="ER60" s="192"/>
      <c r="ES60" s="192"/>
      <c r="ET60" s="192"/>
      <c r="EU60" s="192"/>
      <c r="EV60" s="192"/>
      <c r="EW60" s="192"/>
      <c r="EX60" s="192"/>
      <c r="EY60" s="192"/>
      <c r="EZ60" s="192"/>
      <c r="FA60" s="192"/>
      <c r="FB60" s="192"/>
      <c r="FC60" s="192"/>
      <c r="FD60" s="192"/>
      <c r="FE60" s="192"/>
      <c r="FF60" s="192"/>
      <c r="FG60" s="192"/>
      <c r="FH60" s="192"/>
      <c r="FI60" s="192"/>
      <c r="FJ60" s="192"/>
      <c r="FK60" s="192"/>
      <c r="FL60" s="192"/>
      <c r="FM60" s="192"/>
      <c r="FN60" s="192"/>
      <c r="FO60" s="192"/>
      <c r="FP60" s="192"/>
      <c r="FQ60" s="192"/>
      <c r="FR60" s="192"/>
      <c r="FS60" s="192"/>
      <c r="FT60" s="192"/>
      <c r="FU60" s="192"/>
      <c r="FV60" s="192"/>
      <c r="FW60" s="192"/>
      <c r="FX60" s="192"/>
      <c r="FY60" s="192"/>
      <c r="FZ60" s="192"/>
      <c r="GA60" s="192"/>
      <c r="GB60" s="192"/>
      <c r="GC60" s="192"/>
      <c r="GD60" s="192"/>
      <c r="GE60" s="192"/>
      <c r="GF60" s="192"/>
      <c r="GG60" s="192"/>
      <c r="GH60" s="192"/>
      <c r="GI60" s="192"/>
      <c r="GJ60" s="192"/>
      <c r="GK60" s="192"/>
      <c r="GL60" s="192"/>
      <c r="GM60" s="192"/>
      <c r="GN60" s="192"/>
      <c r="GO60" s="192"/>
      <c r="GP60" s="192"/>
      <c r="GQ60" s="192"/>
      <c r="GR60" s="192"/>
      <c r="GS60" s="192"/>
      <c r="GT60" s="192"/>
      <c r="GU60" s="192"/>
      <c r="GV60" s="192"/>
      <c r="GW60" s="192"/>
      <c r="GX60" s="192"/>
      <c r="GY60" s="192"/>
      <c r="GZ60" s="192"/>
      <c r="HA60" s="192"/>
      <c r="HB60" s="192"/>
      <c r="HC60" s="192"/>
      <c r="HD60" s="192"/>
      <c r="HE60" s="192"/>
      <c r="HF60" s="192"/>
      <c r="HG60" s="192"/>
      <c r="HH60" s="192"/>
      <c r="HI60" s="192"/>
      <c r="HJ60" s="192"/>
      <c r="HK60" s="192"/>
      <c r="HL60" s="192"/>
      <c r="HM60" s="192"/>
      <c r="HN60" s="192"/>
      <c r="HO60" s="192"/>
      <c r="HP60" s="192"/>
      <c r="HQ60" s="192"/>
      <c r="HR60" s="192"/>
      <c r="HS60" s="192"/>
      <c r="HT60" s="192"/>
      <c r="HU60" s="192"/>
      <c r="HV60" s="192"/>
      <c r="HW60" s="192"/>
      <c r="HX60" s="192"/>
      <c r="HY60" s="192"/>
      <c r="HZ60" s="192"/>
      <c r="IA60" s="192"/>
      <c r="IB60" s="192"/>
      <c r="IC60" s="192"/>
      <c r="ID60" s="192"/>
      <c r="IE60" s="192"/>
      <c r="IF60" s="192"/>
      <c r="IG60" s="192"/>
      <c r="IH60" s="192"/>
      <c r="II60" s="192"/>
      <c r="IJ60" s="192"/>
      <c r="IK60" s="192"/>
      <c r="IL60" s="192"/>
      <c r="IM60" s="192"/>
      <c r="IN60" s="192"/>
      <c r="IO60" s="192"/>
      <c r="IP60" s="192"/>
      <c r="IQ60" s="192"/>
      <c r="IR60" s="192"/>
      <c r="IS60" s="192"/>
      <c r="IT60" s="192"/>
      <c r="IU60" s="192"/>
      <c r="IV60" s="192"/>
    </row>
    <row r="61" spans="1:256" x14ac:dyDescent="0.25">
      <c r="A61" s="307" t="s">
        <v>21</v>
      </c>
      <c r="B61" s="258">
        <v>215</v>
      </c>
      <c r="C61" s="288">
        <v>7.0000000000000007E-2</v>
      </c>
      <c r="D61" s="288">
        <v>0.02</v>
      </c>
      <c r="E61" s="288">
        <v>15</v>
      </c>
      <c r="F61" s="288">
        <v>60</v>
      </c>
      <c r="G61" s="258" t="s">
        <v>22</v>
      </c>
      <c r="H61" s="225" t="s">
        <v>23</v>
      </c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/>
      <c r="AY61" s="192"/>
      <c r="AZ61" s="192"/>
      <c r="BA61" s="192"/>
      <c r="BB61" s="192"/>
      <c r="BC61" s="192"/>
      <c r="BD61" s="192"/>
      <c r="BE61" s="192"/>
      <c r="BF61" s="192"/>
      <c r="BG61" s="192"/>
      <c r="BH61" s="192"/>
      <c r="BI61" s="192"/>
      <c r="BJ61" s="192"/>
      <c r="BK61" s="192"/>
      <c r="BL61" s="192"/>
      <c r="BM61" s="192"/>
      <c r="BN61" s="192"/>
      <c r="BO61" s="192"/>
      <c r="BP61" s="192"/>
      <c r="BQ61" s="192"/>
      <c r="BR61" s="192"/>
      <c r="BS61" s="192"/>
      <c r="BT61" s="192"/>
      <c r="BU61" s="192"/>
      <c r="BV61" s="192"/>
      <c r="BW61" s="192"/>
      <c r="BX61" s="192"/>
      <c r="BY61" s="192"/>
      <c r="BZ61" s="192"/>
      <c r="CA61" s="192"/>
      <c r="CB61" s="192"/>
      <c r="CC61" s="192"/>
      <c r="CD61" s="192"/>
      <c r="CE61" s="192"/>
      <c r="CF61" s="192"/>
      <c r="CG61" s="192"/>
      <c r="CH61" s="192"/>
      <c r="CI61" s="192"/>
      <c r="CJ61" s="192"/>
      <c r="CK61" s="192"/>
      <c r="CL61" s="192"/>
      <c r="CM61" s="192"/>
      <c r="CN61" s="192"/>
      <c r="CO61" s="192"/>
      <c r="CP61" s="192"/>
      <c r="CQ61" s="192"/>
      <c r="CR61" s="192"/>
      <c r="CS61" s="192"/>
      <c r="CT61" s="192"/>
      <c r="CU61" s="192"/>
      <c r="CV61" s="192"/>
      <c r="CW61" s="192"/>
      <c r="CX61" s="192"/>
      <c r="CY61" s="192"/>
      <c r="CZ61" s="192"/>
      <c r="DA61" s="192"/>
      <c r="DB61" s="192"/>
      <c r="DC61" s="192"/>
      <c r="DD61" s="192"/>
      <c r="DE61" s="192"/>
      <c r="DF61" s="192"/>
      <c r="DG61" s="192"/>
      <c r="DH61" s="192"/>
      <c r="DI61" s="192"/>
      <c r="DJ61" s="192"/>
      <c r="DK61" s="192"/>
      <c r="DL61" s="192"/>
      <c r="DM61" s="192"/>
      <c r="DN61" s="192"/>
      <c r="DO61" s="192"/>
      <c r="DP61" s="192"/>
      <c r="DQ61" s="192"/>
      <c r="DR61" s="192"/>
      <c r="DS61" s="192"/>
      <c r="DT61" s="192"/>
      <c r="DU61" s="192"/>
      <c r="DV61" s="192"/>
      <c r="DW61" s="192"/>
      <c r="DX61" s="192"/>
      <c r="DY61" s="192"/>
      <c r="DZ61" s="192"/>
      <c r="EA61" s="192"/>
      <c r="EB61" s="192"/>
      <c r="EC61" s="192"/>
      <c r="ED61" s="192"/>
      <c r="EE61" s="192"/>
      <c r="EF61" s="192"/>
      <c r="EG61" s="192"/>
      <c r="EH61" s="192"/>
      <c r="EI61" s="192"/>
      <c r="EJ61" s="192"/>
      <c r="EK61" s="192"/>
      <c r="EL61" s="192"/>
      <c r="EM61" s="192"/>
      <c r="EN61" s="192"/>
      <c r="EO61" s="192"/>
      <c r="EP61" s="192"/>
      <c r="EQ61" s="192"/>
      <c r="ER61" s="192"/>
      <c r="ES61" s="192"/>
      <c r="ET61" s="192"/>
      <c r="EU61" s="192"/>
      <c r="EV61" s="192"/>
      <c r="EW61" s="192"/>
      <c r="EX61" s="192"/>
      <c r="EY61" s="192"/>
      <c r="EZ61" s="192"/>
      <c r="FA61" s="192"/>
      <c r="FB61" s="192"/>
      <c r="FC61" s="192"/>
      <c r="FD61" s="192"/>
      <c r="FE61" s="192"/>
      <c r="FF61" s="192"/>
      <c r="FG61" s="192"/>
      <c r="FH61" s="192"/>
      <c r="FI61" s="192"/>
      <c r="FJ61" s="192"/>
      <c r="FK61" s="192"/>
      <c r="FL61" s="192"/>
      <c r="FM61" s="192"/>
      <c r="FN61" s="192"/>
      <c r="FO61" s="192"/>
      <c r="FP61" s="192"/>
      <c r="FQ61" s="192"/>
      <c r="FR61" s="192"/>
      <c r="FS61" s="192"/>
      <c r="FT61" s="192"/>
      <c r="FU61" s="192"/>
      <c r="FV61" s="192"/>
      <c r="FW61" s="192"/>
      <c r="FX61" s="192"/>
      <c r="FY61" s="192"/>
      <c r="FZ61" s="192"/>
      <c r="GA61" s="192"/>
      <c r="GB61" s="192"/>
      <c r="GC61" s="192"/>
      <c r="GD61" s="192"/>
      <c r="GE61" s="192"/>
      <c r="GF61" s="192"/>
      <c r="GG61" s="192"/>
      <c r="GH61" s="192"/>
      <c r="GI61" s="192"/>
      <c r="GJ61" s="192"/>
      <c r="GK61" s="192"/>
      <c r="GL61" s="192"/>
      <c r="GM61" s="192"/>
      <c r="GN61" s="192"/>
      <c r="GO61" s="192"/>
      <c r="GP61" s="192"/>
      <c r="GQ61" s="192"/>
      <c r="GR61" s="192"/>
      <c r="GS61" s="192"/>
      <c r="GT61" s="192"/>
      <c r="GU61" s="192"/>
      <c r="GV61" s="192"/>
      <c r="GW61" s="192"/>
      <c r="GX61" s="192"/>
      <c r="GY61" s="192"/>
      <c r="GZ61" s="192"/>
      <c r="HA61" s="192"/>
      <c r="HB61" s="192"/>
      <c r="HC61" s="192"/>
      <c r="HD61" s="192"/>
      <c r="HE61" s="192"/>
      <c r="HF61" s="192"/>
      <c r="HG61" s="192"/>
      <c r="HH61" s="192"/>
      <c r="HI61" s="192"/>
      <c r="HJ61" s="192"/>
      <c r="HK61" s="192"/>
      <c r="HL61" s="192"/>
      <c r="HM61" s="192"/>
      <c r="HN61" s="192"/>
      <c r="HO61" s="192"/>
      <c r="HP61" s="192"/>
      <c r="HQ61" s="192"/>
      <c r="HR61" s="192"/>
      <c r="HS61" s="192"/>
      <c r="HT61" s="192"/>
      <c r="HU61" s="192"/>
      <c r="HV61" s="192"/>
      <c r="HW61" s="192"/>
      <c r="HX61" s="192"/>
      <c r="HY61" s="192"/>
      <c r="HZ61" s="192"/>
      <c r="IA61" s="192"/>
      <c r="IB61" s="192"/>
      <c r="IC61" s="192"/>
      <c r="ID61" s="192"/>
      <c r="IE61" s="192"/>
      <c r="IF61" s="192"/>
      <c r="IG61" s="192"/>
      <c r="IH61" s="192"/>
      <c r="II61" s="192"/>
      <c r="IJ61" s="192"/>
      <c r="IK61" s="192"/>
      <c r="IL61" s="192"/>
      <c r="IM61" s="192"/>
      <c r="IN61" s="192"/>
      <c r="IO61" s="192"/>
      <c r="IP61" s="192"/>
      <c r="IQ61" s="192"/>
      <c r="IR61" s="192"/>
      <c r="IS61" s="192"/>
      <c r="IT61" s="192"/>
      <c r="IU61" s="192"/>
    </row>
    <row r="62" spans="1:256" x14ac:dyDescent="0.3">
      <c r="A62" s="215" t="s">
        <v>45</v>
      </c>
      <c r="B62" s="289">
        <v>20</v>
      </c>
      <c r="C62" s="271">
        <v>1.3</v>
      </c>
      <c r="D62" s="271">
        <v>0.2</v>
      </c>
      <c r="E62" s="271">
        <v>8.6</v>
      </c>
      <c r="F62" s="271">
        <v>43</v>
      </c>
      <c r="G62" s="265" t="s">
        <v>46</v>
      </c>
      <c r="H62" s="208" t="s">
        <v>47</v>
      </c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285"/>
      <c r="AL62" s="285"/>
      <c r="AM62" s="285"/>
      <c r="AN62" s="285"/>
      <c r="AO62" s="285"/>
      <c r="AP62" s="285"/>
      <c r="AQ62" s="285"/>
      <c r="AR62" s="285"/>
      <c r="AS62" s="285"/>
      <c r="AT62" s="285"/>
      <c r="AU62" s="285"/>
      <c r="AV62" s="285"/>
      <c r="AW62" s="285"/>
      <c r="AX62" s="285"/>
      <c r="AY62" s="285"/>
      <c r="AZ62" s="285"/>
      <c r="BA62" s="285"/>
      <c r="BB62" s="285"/>
      <c r="BC62" s="285"/>
      <c r="BD62" s="285"/>
      <c r="BE62" s="285"/>
      <c r="BF62" s="285"/>
      <c r="BG62" s="285"/>
      <c r="BH62" s="285"/>
      <c r="BI62" s="285"/>
      <c r="BJ62" s="285"/>
      <c r="BK62" s="285"/>
      <c r="BL62" s="285"/>
      <c r="BM62" s="285"/>
      <c r="BN62" s="285"/>
      <c r="BO62" s="285"/>
      <c r="BP62" s="285"/>
      <c r="BQ62" s="285"/>
      <c r="BR62" s="285"/>
      <c r="BS62" s="285"/>
      <c r="BT62" s="285"/>
      <c r="BU62" s="285"/>
      <c r="BV62" s="285"/>
      <c r="BW62" s="285"/>
      <c r="BX62" s="285"/>
      <c r="BY62" s="285"/>
      <c r="BZ62" s="285"/>
      <c r="CA62" s="285"/>
      <c r="CB62" s="285"/>
      <c r="CC62" s="285"/>
      <c r="CD62" s="285"/>
      <c r="CE62" s="285"/>
      <c r="CF62" s="285"/>
      <c r="CG62" s="285"/>
      <c r="CH62" s="285"/>
      <c r="CI62" s="285"/>
      <c r="CJ62" s="285"/>
      <c r="CK62" s="285"/>
      <c r="CL62" s="285"/>
      <c r="CM62" s="285"/>
      <c r="CN62" s="285"/>
      <c r="CO62" s="285"/>
      <c r="CP62" s="285"/>
      <c r="CQ62" s="285"/>
      <c r="CR62" s="285"/>
      <c r="CS62" s="285"/>
      <c r="CT62" s="285"/>
      <c r="CU62" s="285"/>
      <c r="CV62" s="285"/>
      <c r="CW62" s="285"/>
      <c r="CX62" s="285"/>
      <c r="CY62" s="285"/>
      <c r="CZ62" s="285"/>
      <c r="DA62" s="285"/>
      <c r="DB62" s="285"/>
      <c r="DC62" s="285"/>
      <c r="DD62" s="285"/>
      <c r="DE62" s="285"/>
      <c r="DF62" s="285"/>
      <c r="DG62" s="285"/>
      <c r="DH62" s="285"/>
      <c r="DI62" s="285"/>
      <c r="DJ62" s="285"/>
      <c r="DK62" s="285"/>
      <c r="DL62" s="285"/>
      <c r="DM62" s="285"/>
      <c r="DN62" s="285"/>
      <c r="DO62" s="285"/>
      <c r="DP62" s="285"/>
      <c r="DQ62" s="285"/>
      <c r="DR62" s="285"/>
      <c r="DS62" s="285"/>
      <c r="DT62" s="285"/>
      <c r="DU62" s="285"/>
      <c r="DV62" s="285"/>
      <c r="DW62" s="285"/>
      <c r="DX62" s="285"/>
      <c r="DY62" s="285"/>
      <c r="DZ62" s="285"/>
      <c r="EA62" s="285"/>
      <c r="EB62" s="285"/>
      <c r="EC62" s="285"/>
      <c r="ED62" s="285"/>
      <c r="EE62" s="285"/>
      <c r="EF62" s="285"/>
      <c r="EG62" s="285"/>
      <c r="EH62" s="285"/>
      <c r="EI62" s="285"/>
      <c r="EJ62" s="285"/>
      <c r="EK62" s="285"/>
      <c r="EL62" s="285"/>
      <c r="EM62" s="285"/>
      <c r="EN62" s="285"/>
      <c r="EO62" s="285"/>
      <c r="EP62" s="285"/>
      <c r="EQ62" s="285"/>
      <c r="ER62" s="285"/>
      <c r="ES62" s="285"/>
      <c r="ET62" s="285"/>
      <c r="EU62" s="285"/>
      <c r="EV62" s="285"/>
      <c r="EW62" s="285"/>
      <c r="EX62" s="285"/>
      <c r="EY62" s="285"/>
      <c r="EZ62" s="285"/>
      <c r="FA62" s="285"/>
      <c r="FB62" s="285"/>
      <c r="FC62" s="285"/>
      <c r="FD62" s="285"/>
      <c r="FE62" s="285"/>
      <c r="FF62" s="285"/>
      <c r="FG62" s="285"/>
      <c r="FH62" s="285"/>
      <c r="FI62" s="285"/>
      <c r="FJ62" s="285"/>
      <c r="FK62" s="285"/>
      <c r="FL62" s="285"/>
      <c r="FM62" s="285"/>
      <c r="FN62" s="285"/>
      <c r="FO62" s="285"/>
      <c r="FP62" s="285"/>
      <c r="FQ62" s="285"/>
      <c r="FR62" s="285"/>
      <c r="FS62" s="285"/>
      <c r="FT62" s="285"/>
      <c r="FU62" s="285"/>
      <c r="FV62" s="285"/>
      <c r="FW62" s="285"/>
      <c r="FX62" s="285"/>
      <c r="FY62" s="285"/>
      <c r="FZ62" s="285"/>
      <c r="GA62" s="285"/>
      <c r="GB62" s="285"/>
      <c r="GC62" s="285"/>
      <c r="GD62" s="285"/>
      <c r="GE62" s="285"/>
      <c r="GF62" s="285"/>
      <c r="GG62" s="285"/>
      <c r="GH62" s="285"/>
      <c r="GI62" s="285"/>
      <c r="GJ62" s="285"/>
      <c r="GK62" s="285"/>
      <c r="GL62" s="285"/>
      <c r="GM62" s="285"/>
      <c r="GN62" s="285"/>
      <c r="GO62" s="285"/>
      <c r="GP62" s="285"/>
      <c r="GQ62" s="285"/>
      <c r="GR62" s="285"/>
      <c r="GS62" s="285"/>
      <c r="GT62" s="285"/>
      <c r="GU62" s="285"/>
      <c r="GV62" s="285"/>
      <c r="GW62" s="285"/>
      <c r="GX62" s="285"/>
      <c r="GY62" s="285"/>
      <c r="GZ62" s="285"/>
      <c r="HA62" s="285"/>
      <c r="HB62" s="285"/>
      <c r="HC62" s="285"/>
      <c r="HD62" s="285"/>
      <c r="HE62" s="285"/>
      <c r="HF62" s="285"/>
      <c r="HG62" s="285"/>
      <c r="HH62" s="285"/>
      <c r="HI62" s="285"/>
      <c r="HJ62" s="285"/>
      <c r="HK62" s="285"/>
      <c r="HL62" s="285"/>
      <c r="HM62" s="285"/>
      <c r="HN62" s="285"/>
      <c r="HO62" s="285"/>
      <c r="HP62" s="285"/>
      <c r="HQ62" s="285"/>
      <c r="HR62" s="285"/>
      <c r="HS62" s="285"/>
      <c r="HT62" s="285"/>
      <c r="HU62" s="285"/>
      <c r="HV62" s="285"/>
      <c r="HW62" s="285"/>
      <c r="HX62" s="285"/>
      <c r="HY62" s="285"/>
      <c r="HZ62" s="285"/>
      <c r="IA62" s="285"/>
      <c r="IB62" s="285"/>
      <c r="IC62" s="285"/>
      <c r="ID62" s="285"/>
      <c r="IE62" s="285"/>
      <c r="IF62" s="285"/>
      <c r="IG62" s="285"/>
      <c r="IH62" s="285"/>
      <c r="II62" s="285"/>
      <c r="IJ62" s="285"/>
      <c r="IK62" s="285"/>
      <c r="IL62" s="285"/>
      <c r="IM62" s="285"/>
      <c r="IN62" s="285"/>
      <c r="IO62" s="285"/>
      <c r="IP62" s="285"/>
      <c r="IQ62" s="285"/>
      <c r="IR62" s="285"/>
      <c r="IS62" s="285"/>
      <c r="IT62" s="285"/>
      <c r="IU62" s="285"/>
    </row>
    <row r="63" spans="1:256" x14ac:dyDescent="0.3">
      <c r="A63" s="218" t="s">
        <v>25</v>
      </c>
      <c r="B63" s="188">
        <f>SUM(B59:B62)</f>
        <v>535</v>
      </c>
      <c r="C63" s="290">
        <f>SUM(C59:C62)</f>
        <v>18.830000000000002</v>
      </c>
      <c r="D63" s="290">
        <f>SUM(D59:D62)</f>
        <v>20.22</v>
      </c>
      <c r="E63" s="290">
        <f>SUM(E59:E62)</f>
        <v>68.14</v>
      </c>
      <c r="F63" s="290">
        <f>SUM(F59:F62)</f>
        <v>532</v>
      </c>
      <c r="G63" s="290"/>
      <c r="H63" s="290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  <c r="AJ63" s="246"/>
      <c r="AK63" s="246"/>
      <c r="AL63" s="246"/>
      <c r="AM63" s="246"/>
      <c r="AN63" s="246"/>
      <c r="AO63" s="246"/>
      <c r="AP63" s="246"/>
      <c r="AQ63" s="246"/>
      <c r="AR63" s="246"/>
      <c r="AS63" s="246"/>
      <c r="AT63" s="246"/>
      <c r="AU63" s="246"/>
      <c r="AV63" s="246"/>
      <c r="AW63" s="246"/>
      <c r="AX63" s="246"/>
      <c r="AY63" s="246"/>
      <c r="AZ63" s="246"/>
      <c r="BA63" s="246"/>
      <c r="BB63" s="246"/>
      <c r="BC63" s="246"/>
      <c r="BD63" s="246"/>
      <c r="BE63" s="246"/>
      <c r="BF63" s="246"/>
      <c r="BG63" s="246"/>
      <c r="BH63" s="246"/>
      <c r="BI63" s="246"/>
      <c r="BJ63" s="246"/>
      <c r="BK63" s="246"/>
      <c r="BL63" s="246"/>
      <c r="BM63" s="246"/>
      <c r="BN63" s="246"/>
      <c r="BO63" s="246"/>
      <c r="BP63" s="246"/>
      <c r="BQ63" s="246"/>
      <c r="BR63" s="246"/>
      <c r="BS63" s="246"/>
      <c r="BT63" s="246"/>
      <c r="BU63" s="246"/>
      <c r="BV63" s="246"/>
      <c r="BW63" s="246"/>
      <c r="BX63" s="246"/>
      <c r="BY63" s="246"/>
      <c r="BZ63" s="246"/>
      <c r="CA63" s="246"/>
      <c r="CB63" s="246"/>
      <c r="CC63" s="246"/>
      <c r="CD63" s="246"/>
      <c r="CE63" s="246"/>
      <c r="CF63" s="246"/>
      <c r="CG63" s="246"/>
      <c r="CH63" s="246"/>
      <c r="CI63" s="246"/>
      <c r="CJ63" s="246"/>
      <c r="CK63" s="246"/>
      <c r="CL63" s="246"/>
      <c r="CM63" s="246"/>
      <c r="CN63" s="246"/>
      <c r="CO63" s="246"/>
      <c r="CP63" s="246"/>
      <c r="CQ63" s="246"/>
      <c r="CR63" s="246"/>
      <c r="CS63" s="246"/>
      <c r="CT63" s="246"/>
      <c r="CU63" s="246"/>
      <c r="CV63" s="246"/>
      <c r="CW63" s="246"/>
      <c r="CX63" s="246"/>
      <c r="CY63" s="246"/>
      <c r="CZ63" s="246"/>
      <c r="DA63" s="246"/>
      <c r="DB63" s="246"/>
      <c r="DC63" s="246"/>
      <c r="DD63" s="246"/>
      <c r="DE63" s="246"/>
      <c r="DF63" s="246"/>
      <c r="DG63" s="246"/>
      <c r="DH63" s="246"/>
      <c r="DI63" s="246"/>
      <c r="DJ63" s="246"/>
      <c r="DK63" s="246"/>
      <c r="DL63" s="246"/>
      <c r="DM63" s="246"/>
      <c r="DN63" s="246"/>
      <c r="DO63" s="246"/>
      <c r="DP63" s="246"/>
      <c r="DQ63" s="246"/>
      <c r="DR63" s="246"/>
      <c r="DS63" s="246"/>
      <c r="DT63" s="246"/>
      <c r="DU63" s="246"/>
      <c r="DV63" s="246"/>
      <c r="DW63" s="246"/>
      <c r="DX63" s="246"/>
      <c r="DY63" s="246"/>
      <c r="DZ63" s="246"/>
      <c r="EA63" s="246"/>
      <c r="EB63" s="246"/>
      <c r="EC63" s="246"/>
      <c r="ED63" s="246"/>
      <c r="EE63" s="246"/>
      <c r="EF63" s="246"/>
      <c r="EG63" s="246"/>
      <c r="EH63" s="246"/>
      <c r="EI63" s="246"/>
      <c r="EJ63" s="246"/>
      <c r="EK63" s="246"/>
      <c r="EL63" s="246"/>
      <c r="EM63" s="246"/>
      <c r="EN63" s="246"/>
      <c r="EO63" s="246"/>
      <c r="EP63" s="246"/>
      <c r="EQ63" s="246"/>
      <c r="ER63" s="246"/>
      <c r="ES63" s="246"/>
      <c r="ET63" s="246"/>
      <c r="EU63" s="246"/>
      <c r="EV63" s="246"/>
      <c r="EW63" s="246"/>
      <c r="EX63" s="246"/>
      <c r="EY63" s="246"/>
      <c r="EZ63" s="246"/>
      <c r="FA63" s="246"/>
      <c r="FB63" s="246"/>
      <c r="FC63" s="246"/>
      <c r="FD63" s="246"/>
      <c r="FE63" s="246"/>
      <c r="FF63" s="246"/>
      <c r="FG63" s="246"/>
      <c r="FH63" s="246"/>
      <c r="FI63" s="246"/>
      <c r="FJ63" s="246"/>
      <c r="FK63" s="246"/>
      <c r="FL63" s="246"/>
      <c r="FM63" s="246"/>
      <c r="FN63" s="246"/>
      <c r="FO63" s="246"/>
      <c r="FP63" s="246"/>
      <c r="FQ63" s="246"/>
      <c r="FR63" s="246"/>
      <c r="FS63" s="246"/>
      <c r="FT63" s="246"/>
      <c r="FU63" s="246"/>
      <c r="FV63" s="246"/>
      <c r="FW63" s="246"/>
      <c r="FX63" s="246"/>
      <c r="FY63" s="246"/>
      <c r="FZ63" s="246"/>
      <c r="GA63" s="246"/>
      <c r="GB63" s="246"/>
      <c r="GC63" s="246"/>
      <c r="GD63" s="246"/>
      <c r="GE63" s="246"/>
      <c r="GF63" s="246"/>
      <c r="GG63" s="246"/>
      <c r="GH63" s="246"/>
      <c r="GI63" s="246"/>
      <c r="GJ63" s="246"/>
      <c r="GK63" s="246"/>
      <c r="GL63" s="246"/>
      <c r="GM63" s="246"/>
      <c r="GN63" s="246"/>
      <c r="GO63" s="246"/>
      <c r="GP63" s="246"/>
      <c r="GQ63" s="246"/>
      <c r="GR63" s="246"/>
      <c r="GS63" s="246"/>
      <c r="GT63" s="246"/>
      <c r="GU63" s="246"/>
      <c r="GV63" s="246"/>
      <c r="GW63" s="246"/>
      <c r="GX63" s="246"/>
      <c r="GY63" s="246"/>
      <c r="GZ63" s="246"/>
      <c r="HA63" s="246"/>
      <c r="HB63" s="246"/>
      <c r="HC63" s="246"/>
      <c r="HD63" s="246"/>
      <c r="HE63" s="246"/>
      <c r="HF63" s="246"/>
      <c r="HG63" s="246"/>
      <c r="HH63" s="246"/>
      <c r="HI63" s="246"/>
      <c r="HJ63" s="246"/>
      <c r="HK63" s="246"/>
      <c r="HL63" s="246"/>
      <c r="HM63" s="246"/>
      <c r="HN63" s="246"/>
      <c r="HO63" s="246"/>
      <c r="HP63" s="246"/>
      <c r="HQ63" s="246"/>
      <c r="HR63" s="246"/>
      <c r="HS63" s="246"/>
      <c r="HT63" s="246"/>
      <c r="HU63" s="246"/>
      <c r="HV63" s="246"/>
      <c r="HW63" s="246"/>
      <c r="HX63" s="246"/>
      <c r="HY63" s="246"/>
      <c r="HZ63" s="246"/>
      <c r="IA63" s="246"/>
      <c r="IB63" s="246"/>
      <c r="IC63" s="246"/>
      <c r="ID63" s="246"/>
      <c r="IE63" s="246"/>
      <c r="IF63" s="246"/>
      <c r="IG63" s="246"/>
      <c r="IH63" s="246"/>
      <c r="II63" s="246"/>
      <c r="IJ63" s="246"/>
      <c r="IK63" s="246"/>
      <c r="IL63" s="246"/>
      <c r="IM63" s="246"/>
      <c r="IN63" s="246"/>
      <c r="IO63" s="246"/>
      <c r="IP63" s="246"/>
      <c r="IQ63" s="246"/>
      <c r="IR63" s="246"/>
      <c r="IS63" s="246"/>
      <c r="IT63" s="246"/>
      <c r="IU63" s="246"/>
    </row>
    <row r="64" spans="1:256" x14ac:dyDescent="0.3">
      <c r="A64" s="263" t="s">
        <v>211</v>
      </c>
      <c r="B64" s="263"/>
      <c r="C64" s="308"/>
      <c r="D64" s="308"/>
      <c r="E64" s="308"/>
      <c r="F64" s="308"/>
      <c r="G64" s="263"/>
      <c r="H64" s="263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6"/>
      <c r="AM64" s="246"/>
      <c r="AN64" s="246"/>
      <c r="AO64" s="246"/>
      <c r="AP64" s="246"/>
      <c r="AQ64" s="246"/>
      <c r="AR64" s="246"/>
      <c r="AS64" s="246"/>
      <c r="AT64" s="246"/>
      <c r="AU64" s="246"/>
      <c r="AV64" s="246"/>
      <c r="AW64" s="246"/>
      <c r="AX64" s="246"/>
      <c r="AY64" s="246"/>
      <c r="AZ64" s="246"/>
      <c r="BA64" s="246"/>
      <c r="BB64" s="246"/>
      <c r="BC64" s="246"/>
      <c r="BD64" s="246"/>
      <c r="BE64" s="246"/>
      <c r="BF64" s="246"/>
      <c r="BG64" s="246"/>
      <c r="BH64" s="246"/>
      <c r="BI64" s="246"/>
      <c r="BJ64" s="246"/>
      <c r="BK64" s="246"/>
      <c r="BL64" s="246"/>
      <c r="BM64" s="246"/>
      <c r="BN64" s="246"/>
      <c r="BO64" s="246"/>
      <c r="BP64" s="246"/>
      <c r="BQ64" s="246"/>
      <c r="BR64" s="246"/>
      <c r="BS64" s="246"/>
      <c r="BT64" s="246"/>
      <c r="BU64" s="246"/>
      <c r="BV64" s="246"/>
      <c r="BW64" s="246"/>
      <c r="BX64" s="246"/>
      <c r="BY64" s="246"/>
      <c r="BZ64" s="246"/>
      <c r="CA64" s="246"/>
      <c r="CB64" s="246"/>
      <c r="CC64" s="246"/>
      <c r="CD64" s="246"/>
      <c r="CE64" s="246"/>
      <c r="CF64" s="246"/>
      <c r="CG64" s="246"/>
      <c r="CH64" s="246"/>
      <c r="CI64" s="246"/>
      <c r="CJ64" s="246"/>
      <c r="CK64" s="246"/>
      <c r="CL64" s="246"/>
      <c r="CM64" s="246"/>
      <c r="CN64" s="246"/>
      <c r="CO64" s="246"/>
      <c r="CP64" s="246"/>
      <c r="CQ64" s="246"/>
      <c r="CR64" s="246"/>
      <c r="CS64" s="246"/>
      <c r="CT64" s="246"/>
      <c r="CU64" s="246"/>
      <c r="CV64" s="246"/>
      <c r="CW64" s="246"/>
      <c r="CX64" s="246"/>
      <c r="CY64" s="246"/>
      <c r="CZ64" s="246"/>
      <c r="DA64" s="246"/>
      <c r="DB64" s="246"/>
      <c r="DC64" s="246"/>
      <c r="DD64" s="246"/>
      <c r="DE64" s="246"/>
      <c r="DF64" s="246"/>
      <c r="DG64" s="246"/>
      <c r="DH64" s="246"/>
      <c r="DI64" s="246"/>
      <c r="DJ64" s="246"/>
      <c r="DK64" s="246"/>
      <c r="DL64" s="246"/>
      <c r="DM64" s="246"/>
      <c r="DN64" s="246"/>
      <c r="DO64" s="246"/>
      <c r="DP64" s="246"/>
      <c r="DQ64" s="246"/>
      <c r="DR64" s="246"/>
      <c r="DS64" s="246"/>
      <c r="DT64" s="246"/>
      <c r="DU64" s="246"/>
      <c r="DV64" s="246"/>
      <c r="DW64" s="246"/>
      <c r="DX64" s="246"/>
      <c r="DY64" s="246"/>
      <c r="DZ64" s="246"/>
      <c r="EA64" s="246"/>
      <c r="EB64" s="246"/>
      <c r="EC64" s="246"/>
      <c r="ED64" s="246"/>
      <c r="EE64" s="246"/>
      <c r="EF64" s="246"/>
      <c r="EG64" s="246"/>
      <c r="EH64" s="246"/>
      <c r="EI64" s="246"/>
      <c r="EJ64" s="246"/>
      <c r="EK64" s="246"/>
      <c r="EL64" s="246"/>
      <c r="EM64" s="246"/>
      <c r="EN64" s="246"/>
      <c r="EO64" s="246"/>
      <c r="EP64" s="246"/>
      <c r="EQ64" s="246"/>
      <c r="ER64" s="246"/>
      <c r="ES64" s="246"/>
      <c r="ET64" s="246"/>
      <c r="EU64" s="246"/>
      <c r="EV64" s="246"/>
      <c r="EW64" s="246"/>
      <c r="EX64" s="246"/>
      <c r="EY64" s="246"/>
      <c r="EZ64" s="246"/>
      <c r="FA64" s="246"/>
      <c r="FB64" s="246"/>
      <c r="FC64" s="246"/>
      <c r="FD64" s="246"/>
      <c r="FE64" s="246"/>
      <c r="FF64" s="246"/>
      <c r="FG64" s="246"/>
      <c r="FH64" s="246"/>
      <c r="FI64" s="246"/>
      <c r="FJ64" s="246"/>
      <c r="FK64" s="246"/>
      <c r="FL64" s="246"/>
      <c r="FM64" s="246"/>
      <c r="FN64" s="246"/>
      <c r="FO64" s="246"/>
      <c r="FP64" s="246"/>
      <c r="FQ64" s="246"/>
      <c r="FR64" s="246"/>
      <c r="FS64" s="246"/>
      <c r="FT64" s="246"/>
      <c r="FU64" s="246"/>
      <c r="FV64" s="246"/>
      <c r="FW64" s="246"/>
      <c r="FX64" s="246"/>
      <c r="FY64" s="246"/>
      <c r="FZ64" s="246"/>
      <c r="GA64" s="246"/>
      <c r="GB64" s="246"/>
      <c r="GC64" s="246"/>
      <c r="GD64" s="246"/>
      <c r="GE64" s="246"/>
      <c r="GF64" s="246"/>
      <c r="GG64" s="246"/>
      <c r="GH64" s="246"/>
      <c r="GI64" s="246"/>
      <c r="GJ64" s="246"/>
      <c r="GK64" s="246"/>
      <c r="GL64" s="246"/>
      <c r="GM64" s="246"/>
      <c r="GN64" s="246"/>
      <c r="GO64" s="246"/>
      <c r="GP64" s="246"/>
      <c r="GQ64" s="246"/>
      <c r="GR64" s="246"/>
      <c r="GS64" s="246"/>
      <c r="GT64" s="246"/>
      <c r="GU64" s="246"/>
      <c r="GV64" s="246"/>
      <c r="GW64" s="246"/>
      <c r="GX64" s="246"/>
      <c r="GY64" s="246"/>
      <c r="GZ64" s="246"/>
      <c r="HA64" s="246"/>
      <c r="HB64" s="246"/>
      <c r="HC64" s="246"/>
      <c r="HD64" s="246"/>
      <c r="HE64" s="246"/>
      <c r="HF64" s="246"/>
      <c r="HG64" s="246"/>
      <c r="HH64" s="246"/>
      <c r="HI64" s="246"/>
      <c r="HJ64" s="246"/>
      <c r="HK64" s="246"/>
      <c r="HL64" s="246"/>
      <c r="HM64" s="246"/>
      <c r="HN64" s="246"/>
      <c r="HO64" s="246"/>
      <c r="HP64" s="246"/>
      <c r="HQ64" s="246"/>
      <c r="HR64" s="246"/>
      <c r="HS64" s="246"/>
      <c r="HT64" s="246"/>
      <c r="HU64" s="246"/>
      <c r="HV64" s="246"/>
      <c r="HW64" s="246"/>
      <c r="HX64" s="246"/>
      <c r="HY64" s="246"/>
      <c r="HZ64" s="246"/>
      <c r="IA64" s="246"/>
      <c r="IB64" s="246"/>
      <c r="IC64" s="246"/>
      <c r="ID64" s="246"/>
      <c r="IE64" s="246"/>
      <c r="IF64" s="246"/>
      <c r="IG64" s="246"/>
      <c r="IH64" s="246"/>
      <c r="II64" s="246"/>
      <c r="IJ64" s="246"/>
      <c r="IK64" s="246"/>
      <c r="IL64" s="246"/>
      <c r="IM64" s="246"/>
      <c r="IN64" s="246"/>
      <c r="IO64" s="246"/>
      <c r="IP64" s="246"/>
      <c r="IQ64" s="246"/>
      <c r="IR64" s="246"/>
      <c r="IS64" s="246"/>
      <c r="IT64" s="246"/>
      <c r="IU64" s="246"/>
    </row>
    <row r="65" spans="1:255" ht="24" x14ac:dyDescent="0.3">
      <c r="A65" s="221" t="s">
        <v>310</v>
      </c>
      <c r="B65" s="297">
        <v>50</v>
      </c>
      <c r="C65" s="231">
        <v>4.3600000000000003</v>
      </c>
      <c r="D65" s="231">
        <v>4.84</v>
      </c>
      <c r="E65" s="231">
        <v>29.04</v>
      </c>
      <c r="F65" s="231">
        <v>180.87</v>
      </c>
      <c r="G65" s="258" t="s">
        <v>195</v>
      </c>
      <c r="H65" s="253" t="s">
        <v>196</v>
      </c>
    </row>
    <row r="66" spans="1:255" x14ac:dyDescent="0.25">
      <c r="A66" s="307" t="s">
        <v>21</v>
      </c>
      <c r="B66" s="258">
        <v>215</v>
      </c>
      <c r="C66" s="288">
        <v>7.0000000000000007E-2</v>
      </c>
      <c r="D66" s="288">
        <v>0.02</v>
      </c>
      <c r="E66" s="288">
        <v>15</v>
      </c>
      <c r="F66" s="288">
        <v>60</v>
      </c>
      <c r="G66" s="258" t="s">
        <v>22</v>
      </c>
      <c r="H66" s="225" t="s">
        <v>23</v>
      </c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  <c r="AY66" s="192"/>
      <c r="AZ66" s="192"/>
      <c r="BA66" s="192"/>
      <c r="BB66" s="192"/>
      <c r="BC66" s="192"/>
      <c r="BD66" s="192"/>
      <c r="BE66" s="192"/>
      <c r="BF66" s="192"/>
      <c r="BG66" s="192"/>
      <c r="BH66" s="192"/>
      <c r="BI66" s="192"/>
      <c r="BJ66" s="192"/>
      <c r="BK66" s="192"/>
      <c r="BL66" s="192"/>
      <c r="BM66" s="192"/>
      <c r="BN66" s="192"/>
      <c r="BO66" s="192"/>
      <c r="BP66" s="192"/>
      <c r="BQ66" s="192"/>
      <c r="BR66" s="192"/>
      <c r="BS66" s="192"/>
      <c r="BT66" s="192"/>
      <c r="BU66" s="192"/>
      <c r="BV66" s="192"/>
      <c r="BW66" s="192"/>
      <c r="BX66" s="192"/>
      <c r="BY66" s="192"/>
      <c r="BZ66" s="192"/>
      <c r="CA66" s="192"/>
      <c r="CB66" s="192"/>
      <c r="CC66" s="192"/>
      <c r="CD66" s="192"/>
      <c r="CE66" s="192"/>
      <c r="CF66" s="192"/>
      <c r="CG66" s="192"/>
      <c r="CH66" s="192"/>
      <c r="CI66" s="192"/>
      <c r="CJ66" s="192"/>
      <c r="CK66" s="192"/>
      <c r="CL66" s="192"/>
      <c r="CM66" s="192"/>
      <c r="CN66" s="192"/>
      <c r="CO66" s="192"/>
      <c r="CP66" s="192"/>
      <c r="CQ66" s="192"/>
      <c r="CR66" s="192"/>
      <c r="CS66" s="192"/>
      <c r="CT66" s="192"/>
      <c r="CU66" s="192"/>
      <c r="CV66" s="192"/>
      <c r="CW66" s="192"/>
      <c r="CX66" s="192"/>
      <c r="CY66" s="192"/>
      <c r="CZ66" s="192"/>
      <c r="DA66" s="192"/>
      <c r="DB66" s="192"/>
      <c r="DC66" s="192"/>
      <c r="DD66" s="192"/>
      <c r="DE66" s="192"/>
      <c r="DF66" s="192"/>
      <c r="DG66" s="192"/>
      <c r="DH66" s="192"/>
      <c r="DI66" s="192"/>
      <c r="DJ66" s="192"/>
      <c r="DK66" s="192"/>
      <c r="DL66" s="192"/>
      <c r="DM66" s="192"/>
      <c r="DN66" s="192"/>
      <c r="DO66" s="192"/>
      <c r="DP66" s="192"/>
      <c r="DQ66" s="192"/>
      <c r="DR66" s="192"/>
      <c r="DS66" s="192"/>
      <c r="DT66" s="192"/>
      <c r="DU66" s="192"/>
      <c r="DV66" s="192"/>
      <c r="DW66" s="192"/>
      <c r="DX66" s="192"/>
      <c r="DY66" s="192"/>
      <c r="DZ66" s="192"/>
      <c r="EA66" s="192"/>
      <c r="EB66" s="192"/>
      <c r="EC66" s="192"/>
      <c r="ED66" s="192"/>
      <c r="EE66" s="192"/>
      <c r="EF66" s="192"/>
      <c r="EG66" s="192"/>
      <c r="EH66" s="192"/>
      <c r="EI66" s="192"/>
      <c r="EJ66" s="192"/>
      <c r="EK66" s="192"/>
      <c r="EL66" s="192"/>
      <c r="EM66" s="192"/>
      <c r="EN66" s="192"/>
      <c r="EO66" s="192"/>
      <c r="EP66" s="192"/>
      <c r="EQ66" s="192"/>
      <c r="ER66" s="192"/>
      <c r="ES66" s="192"/>
      <c r="ET66" s="192"/>
      <c r="EU66" s="192"/>
      <c r="EV66" s="192"/>
      <c r="EW66" s="192"/>
      <c r="EX66" s="192"/>
      <c r="EY66" s="192"/>
      <c r="EZ66" s="192"/>
      <c r="FA66" s="192"/>
      <c r="FB66" s="192"/>
      <c r="FC66" s="192"/>
      <c r="FD66" s="192"/>
      <c r="FE66" s="192"/>
      <c r="FF66" s="192"/>
      <c r="FG66" s="192"/>
      <c r="FH66" s="192"/>
      <c r="FI66" s="192"/>
      <c r="FJ66" s="192"/>
      <c r="FK66" s="192"/>
      <c r="FL66" s="192"/>
      <c r="FM66" s="192"/>
      <c r="FN66" s="192"/>
      <c r="FO66" s="192"/>
      <c r="FP66" s="192"/>
      <c r="FQ66" s="192"/>
      <c r="FR66" s="192"/>
      <c r="FS66" s="192"/>
      <c r="FT66" s="192"/>
      <c r="FU66" s="192"/>
      <c r="FV66" s="192"/>
      <c r="FW66" s="192"/>
      <c r="FX66" s="192"/>
      <c r="FY66" s="192"/>
      <c r="FZ66" s="192"/>
      <c r="GA66" s="192"/>
      <c r="GB66" s="192"/>
      <c r="GC66" s="192"/>
      <c r="GD66" s="192"/>
      <c r="GE66" s="192"/>
      <c r="GF66" s="192"/>
      <c r="GG66" s="192"/>
      <c r="GH66" s="192"/>
      <c r="GI66" s="192"/>
      <c r="GJ66" s="192"/>
      <c r="GK66" s="192"/>
      <c r="GL66" s="192"/>
      <c r="GM66" s="192"/>
      <c r="GN66" s="192"/>
      <c r="GO66" s="192"/>
      <c r="GP66" s="192"/>
      <c r="GQ66" s="192"/>
      <c r="GR66" s="192"/>
      <c r="GS66" s="192"/>
      <c r="GT66" s="192"/>
      <c r="GU66" s="192"/>
      <c r="GV66" s="192"/>
      <c r="GW66" s="192"/>
      <c r="GX66" s="192"/>
      <c r="GY66" s="192"/>
      <c r="GZ66" s="192"/>
      <c r="HA66" s="192"/>
      <c r="HB66" s="192"/>
      <c r="HC66" s="192"/>
      <c r="HD66" s="192"/>
      <c r="HE66" s="192"/>
      <c r="HF66" s="192"/>
      <c r="HG66" s="192"/>
      <c r="HH66" s="192"/>
      <c r="HI66" s="192"/>
      <c r="HJ66" s="192"/>
      <c r="HK66" s="192"/>
      <c r="HL66" s="192"/>
      <c r="HM66" s="192"/>
      <c r="HN66" s="192"/>
      <c r="HO66" s="192"/>
      <c r="HP66" s="192"/>
      <c r="HQ66" s="192"/>
      <c r="HR66" s="192"/>
      <c r="HS66" s="192"/>
      <c r="HT66" s="192"/>
      <c r="HU66" s="192"/>
      <c r="HV66" s="192"/>
      <c r="HW66" s="192"/>
      <c r="HX66" s="192"/>
      <c r="HY66" s="192"/>
      <c r="HZ66" s="192"/>
      <c r="IA66" s="192"/>
      <c r="IB66" s="192"/>
      <c r="IC66" s="192"/>
      <c r="ID66" s="192"/>
      <c r="IE66" s="192"/>
      <c r="IF66" s="192"/>
      <c r="IG66" s="192"/>
      <c r="IH66" s="192"/>
      <c r="II66" s="192"/>
      <c r="IJ66" s="192"/>
      <c r="IK66" s="192"/>
      <c r="IL66" s="192"/>
      <c r="IM66" s="192"/>
      <c r="IN66" s="192"/>
      <c r="IO66" s="192"/>
      <c r="IP66" s="192"/>
      <c r="IQ66" s="192"/>
      <c r="IR66" s="192"/>
      <c r="IS66" s="192"/>
      <c r="IT66" s="192"/>
      <c r="IU66" s="192"/>
    </row>
    <row r="67" spans="1:255" x14ac:dyDescent="0.3">
      <c r="A67" s="218" t="s">
        <v>25</v>
      </c>
      <c r="B67" s="188">
        <f>SUM(B65:B66)</f>
        <v>265</v>
      </c>
      <c r="C67" s="188">
        <f>SUM(C65:C66)</f>
        <v>4.4300000000000006</v>
      </c>
      <c r="D67" s="188">
        <f>SUM(D65:D66)</f>
        <v>4.8599999999999994</v>
      </c>
      <c r="E67" s="188">
        <f>SUM(E65:E66)</f>
        <v>44.04</v>
      </c>
      <c r="F67" s="188">
        <f>SUM(F65:F66)</f>
        <v>240.87</v>
      </c>
      <c r="G67" s="188"/>
      <c r="H67" s="188"/>
      <c r="I67" s="246"/>
      <c r="J67" s="246"/>
      <c r="K67" s="246"/>
      <c r="L67" s="246"/>
      <c r="M67" s="246"/>
      <c r="N67" s="246"/>
      <c r="O67" s="246"/>
      <c r="P67" s="246"/>
      <c r="Q67" s="246"/>
      <c r="R67" s="246"/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246"/>
      <c r="AJ67" s="246"/>
      <c r="AK67" s="246"/>
      <c r="AL67" s="246"/>
      <c r="AM67" s="246"/>
      <c r="AN67" s="246"/>
      <c r="AO67" s="246"/>
      <c r="AP67" s="246"/>
      <c r="AQ67" s="246"/>
      <c r="AR67" s="246"/>
      <c r="AS67" s="246"/>
      <c r="AT67" s="246"/>
      <c r="AU67" s="246"/>
      <c r="AV67" s="246"/>
      <c r="AW67" s="246"/>
      <c r="AX67" s="246"/>
      <c r="AY67" s="246"/>
      <c r="AZ67" s="246"/>
      <c r="BA67" s="246"/>
      <c r="BB67" s="246"/>
      <c r="BC67" s="246"/>
      <c r="BD67" s="246"/>
      <c r="BE67" s="246"/>
      <c r="BF67" s="246"/>
      <c r="BG67" s="246"/>
      <c r="BH67" s="246"/>
      <c r="BI67" s="246"/>
      <c r="BJ67" s="246"/>
      <c r="BK67" s="246"/>
      <c r="BL67" s="246"/>
      <c r="BM67" s="246"/>
      <c r="BN67" s="246"/>
      <c r="BO67" s="246"/>
      <c r="BP67" s="246"/>
      <c r="BQ67" s="246"/>
      <c r="BR67" s="246"/>
      <c r="BS67" s="246"/>
      <c r="BT67" s="246"/>
      <c r="BU67" s="246"/>
      <c r="BV67" s="246"/>
      <c r="BW67" s="246"/>
      <c r="BX67" s="246"/>
      <c r="BY67" s="246"/>
      <c r="BZ67" s="246"/>
      <c r="CA67" s="246"/>
      <c r="CB67" s="246"/>
      <c r="CC67" s="246"/>
      <c r="CD67" s="246"/>
      <c r="CE67" s="246"/>
      <c r="CF67" s="246"/>
      <c r="CG67" s="246"/>
      <c r="CH67" s="246"/>
      <c r="CI67" s="246"/>
      <c r="CJ67" s="246"/>
      <c r="CK67" s="246"/>
      <c r="CL67" s="246"/>
      <c r="CM67" s="246"/>
      <c r="CN67" s="246"/>
      <c r="CO67" s="246"/>
      <c r="CP67" s="246"/>
      <c r="CQ67" s="246"/>
      <c r="CR67" s="246"/>
      <c r="CS67" s="246"/>
      <c r="CT67" s="246"/>
      <c r="CU67" s="246"/>
      <c r="CV67" s="246"/>
      <c r="CW67" s="246"/>
      <c r="CX67" s="246"/>
      <c r="CY67" s="246"/>
      <c r="CZ67" s="246"/>
      <c r="DA67" s="246"/>
      <c r="DB67" s="246"/>
      <c r="DC67" s="246"/>
      <c r="DD67" s="246"/>
      <c r="DE67" s="246"/>
      <c r="DF67" s="246"/>
      <c r="DG67" s="246"/>
      <c r="DH67" s="246"/>
      <c r="DI67" s="246"/>
      <c r="DJ67" s="246"/>
      <c r="DK67" s="246"/>
      <c r="DL67" s="246"/>
      <c r="DM67" s="246"/>
      <c r="DN67" s="246"/>
      <c r="DO67" s="246"/>
      <c r="DP67" s="246"/>
      <c r="DQ67" s="246"/>
      <c r="DR67" s="246"/>
      <c r="DS67" s="246"/>
      <c r="DT67" s="246"/>
      <c r="DU67" s="246"/>
      <c r="DV67" s="246"/>
      <c r="DW67" s="246"/>
      <c r="DX67" s="246"/>
      <c r="DY67" s="246"/>
      <c r="DZ67" s="246"/>
      <c r="EA67" s="246"/>
      <c r="EB67" s="246"/>
      <c r="EC67" s="246"/>
      <c r="ED67" s="246"/>
      <c r="EE67" s="246"/>
      <c r="EF67" s="246"/>
      <c r="EG67" s="246"/>
      <c r="EH67" s="246"/>
      <c r="EI67" s="246"/>
      <c r="EJ67" s="246"/>
      <c r="EK67" s="246"/>
      <c r="EL67" s="246"/>
      <c r="EM67" s="246"/>
      <c r="EN67" s="246"/>
      <c r="EO67" s="246"/>
      <c r="EP67" s="246"/>
      <c r="EQ67" s="246"/>
      <c r="ER67" s="246"/>
      <c r="ES67" s="246"/>
      <c r="ET67" s="246"/>
      <c r="EU67" s="246"/>
      <c r="EV67" s="246"/>
      <c r="EW67" s="246"/>
      <c r="EX67" s="246"/>
      <c r="EY67" s="246"/>
      <c r="EZ67" s="246"/>
      <c r="FA67" s="246"/>
      <c r="FB67" s="246"/>
      <c r="FC67" s="246"/>
      <c r="FD67" s="246"/>
      <c r="FE67" s="246"/>
      <c r="FF67" s="246"/>
      <c r="FG67" s="246"/>
      <c r="FH67" s="246"/>
      <c r="FI67" s="246"/>
      <c r="FJ67" s="246"/>
      <c r="FK67" s="246"/>
      <c r="FL67" s="246"/>
      <c r="FM67" s="246"/>
      <c r="FN67" s="246"/>
      <c r="FO67" s="246"/>
      <c r="FP67" s="246"/>
      <c r="FQ67" s="246"/>
      <c r="FR67" s="246"/>
      <c r="FS67" s="246"/>
      <c r="FT67" s="246"/>
      <c r="FU67" s="246"/>
      <c r="FV67" s="246"/>
      <c r="FW67" s="246"/>
      <c r="FX67" s="246"/>
      <c r="FY67" s="246"/>
      <c r="FZ67" s="246"/>
      <c r="GA67" s="246"/>
      <c r="GB67" s="246"/>
      <c r="GC67" s="246"/>
      <c r="GD67" s="246"/>
      <c r="GE67" s="246"/>
      <c r="GF67" s="246"/>
      <c r="GG67" s="246"/>
      <c r="GH67" s="246"/>
      <c r="GI67" s="246"/>
      <c r="GJ67" s="246"/>
      <c r="GK67" s="246"/>
      <c r="GL67" s="246"/>
      <c r="GM67" s="246"/>
      <c r="GN67" s="246"/>
      <c r="GO67" s="246"/>
      <c r="GP67" s="246"/>
      <c r="GQ67" s="246"/>
      <c r="GR67" s="246"/>
      <c r="GS67" s="246"/>
      <c r="GT67" s="246"/>
      <c r="GU67" s="246"/>
      <c r="GV67" s="246"/>
      <c r="GW67" s="246"/>
      <c r="GX67" s="246"/>
      <c r="GY67" s="246"/>
      <c r="GZ67" s="246"/>
      <c r="HA67" s="246"/>
      <c r="HB67" s="246"/>
      <c r="HC67" s="246"/>
      <c r="HD67" s="246"/>
      <c r="HE67" s="246"/>
      <c r="HF67" s="246"/>
      <c r="HG67" s="246"/>
      <c r="HH67" s="246"/>
      <c r="HI67" s="246"/>
      <c r="HJ67" s="246"/>
      <c r="HK67" s="246"/>
      <c r="HL67" s="246"/>
      <c r="HM67" s="246"/>
      <c r="HN67" s="246"/>
      <c r="HO67" s="246"/>
      <c r="HP67" s="246"/>
      <c r="HQ67" s="246"/>
      <c r="HR67" s="246"/>
      <c r="HS67" s="246"/>
      <c r="HT67" s="246"/>
      <c r="HU67" s="246"/>
      <c r="HV67" s="246"/>
      <c r="HW67" s="246"/>
      <c r="HX67" s="246"/>
      <c r="HY67" s="246"/>
      <c r="HZ67" s="246"/>
      <c r="IA67" s="246"/>
      <c r="IB67" s="246"/>
      <c r="IC67" s="246"/>
      <c r="ID67" s="246"/>
      <c r="IE67" s="246"/>
      <c r="IF67" s="246"/>
      <c r="IG67" s="246"/>
      <c r="IH67" s="246"/>
      <c r="II67" s="246"/>
      <c r="IJ67" s="246"/>
      <c r="IK67" s="246"/>
      <c r="IL67" s="246"/>
      <c r="IM67" s="246"/>
      <c r="IN67" s="246"/>
      <c r="IO67" s="246"/>
      <c r="IP67" s="246"/>
      <c r="IQ67" s="246"/>
      <c r="IR67" s="246"/>
      <c r="IS67" s="246"/>
      <c r="IT67" s="246"/>
      <c r="IU67" s="246"/>
    </row>
    <row r="68" spans="1:255" x14ac:dyDescent="0.3">
      <c r="A68" s="218" t="s">
        <v>184</v>
      </c>
      <c r="B68" s="188">
        <f>SUM(B63,B67)</f>
        <v>800</v>
      </c>
      <c r="C68" s="188">
        <f>SUM(C63,C67)</f>
        <v>23.26</v>
      </c>
      <c r="D68" s="188">
        <f>SUM(D63,D67)</f>
        <v>25.08</v>
      </c>
      <c r="E68" s="188">
        <f>SUM(E63,E67)</f>
        <v>112.18</v>
      </c>
      <c r="F68" s="188">
        <f>SUM(F63,F67)</f>
        <v>772.87</v>
      </c>
      <c r="G68" s="188"/>
      <c r="H68" s="188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46"/>
      <c r="AG68" s="246"/>
      <c r="AH68" s="246"/>
      <c r="AI68" s="246"/>
      <c r="AJ68" s="246"/>
      <c r="AK68" s="246"/>
      <c r="AL68" s="246"/>
      <c r="AM68" s="246"/>
      <c r="AN68" s="246"/>
      <c r="AO68" s="246"/>
      <c r="AP68" s="246"/>
      <c r="AQ68" s="246"/>
      <c r="AR68" s="246"/>
      <c r="AS68" s="246"/>
      <c r="AT68" s="246"/>
      <c r="AU68" s="246"/>
      <c r="AV68" s="246"/>
      <c r="AW68" s="246"/>
      <c r="AX68" s="246"/>
      <c r="AY68" s="246"/>
      <c r="AZ68" s="246"/>
      <c r="BA68" s="246"/>
      <c r="BB68" s="246"/>
      <c r="BC68" s="246"/>
      <c r="BD68" s="246"/>
      <c r="BE68" s="246"/>
      <c r="BF68" s="246"/>
      <c r="BG68" s="246"/>
      <c r="BH68" s="246"/>
      <c r="BI68" s="246"/>
      <c r="BJ68" s="246"/>
      <c r="BK68" s="246"/>
      <c r="BL68" s="246"/>
      <c r="BM68" s="246"/>
      <c r="BN68" s="246"/>
      <c r="BO68" s="246"/>
      <c r="BP68" s="246"/>
      <c r="BQ68" s="246"/>
      <c r="BR68" s="246"/>
      <c r="BS68" s="246"/>
      <c r="BT68" s="246"/>
      <c r="BU68" s="246"/>
      <c r="BV68" s="246"/>
      <c r="BW68" s="246"/>
      <c r="BX68" s="246"/>
      <c r="BY68" s="246"/>
      <c r="BZ68" s="246"/>
      <c r="CA68" s="246"/>
      <c r="CB68" s="246"/>
      <c r="CC68" s="246"/>
      <c r="CD68" s="246"/>
      <c r="CE68" s="246"/>
      <c r="CF68" s="246"/>
      <c r="CG68" s="246"/>
      <c r="CH68" s="246"/>
      <c r="CI68" s="246"/>
      <c r="CJ68" s="246"/>
      <c r="CK68" s="246"/>
      <c r="CL68" s="246"/>
      <c r="CM68" s="246"/>
      <c r="CN68" s="246"/>
      <c r="CO68" s="246"/>
      <c r="CP68" s="246"/>
      <c r="CQ68" s="246"/>
      <c r="CR68" s="246"/>
      <c r="CS68" s="246"/>
      <c r="CT68" s="246"/>
      <c r="CU68" s="246"/>
      <c r="CV68" s="246"/>
      <c r="CW68" s="246"/>
      <c r="CX68" s="246"/>
      <c r="CY68" s="246"/>
      <c r="CZ68" s="246"/>
      <c r="DA68" s="246"/>
      <c r="DB68" s="246"/>
      <c r="DC68" s="246"/>
      <c r="DD68" s="246"/>
      <c r="DE68" s="246"/>
      <c r="DF68" s="246"/>
      <c r="DG68" s="246"/>
      <c r="DH68" s="246"/>
      <c r="DI68" s="246"/>
      <c r="DJ68" s="246"/>
      <c r="DK68" s="246"/>
      <c r="DL68" s="246"/>
      <c r="DM68" s="246"/>
      <c r="DN68" s="246"/>
      <c r="DO68" s="246"/>
      <c r="DP68" s="246"/>
      <c r="DQ68" s="246"/>
      <c r="DR68" s="246"/>
      <c r="DS68" s="246"/>
      <c r="DT68" s="246"/>
      <c r="DU68" s="246"/>
      <c r="DV68" s="246"/>
      <c r="DW68" s="246"/>
      <c r="DX68" s="246"/>
      <c r="DY68" s="246"/>
      <c r="DZ68" s="246"/>
      <c r="EA68" s="246"/>
      <c r="EB68" s="246"/>
      <c r="EC68" s="246"/>
      <c r="ED68" s="246"/>
      <c r="EE68" s="246"/>
      <c r="EF68" s="246"/>
      <c r="EG68" s="246"/>
      <c r="EH68" s="246"/>
      <c r="EI68" s="246"/>
      <c r="EJ68" s="246"/>
      <c r="EK68" s="246"/>
      <c r="EL68" s="246"/>
      <c r="EM68" s="246"/>
      <c r="EN68" s="246"/>
      <c r="EO68" s="246"/>
      <c r="EP68" s="246"/>
      <c r="EQ68" s="246"/>
      <c r="ER68" s="246"/>
      <c r="ES68" s="246"/>
      <c r="ET68" s="246"/>
      <c r="EU68" s="246"/>
      <c r="EV68" s="246"/>
      <c r="EW68" s="246"/>
      <c r="EX68" s="246"/>
      <c r="EY68" s="246"/>
      <c r="EZ68" s="246"/>
      <c r="FA68" s="246"/>
      <c r="FB68" s="246"/>
      <c r="FC68" s="246"/>
      <c r="FD68" s="246"/>
      <c r="FE68" s="246"/>
      <c r="FF68" s="246"/>
      <c r="FG68" s="246"/>
      <c r="FH68" s="246"/>
      <c r="FI68" s="246"/>
      <c r="FJ68" s="246"/>
      <c r="FK68" s="246"/>
      <c r="FL68" s="246"/>
      <c r="FM68" s="246"/>
      <c r="FN68" s="246"/>
      <c r="FO68" s="246"/>
      <c r="FP68" s="246"/>
      <c r="FQ68" s="246"/>
      <c r="FR68" s="246"/>
      <c r="FS68" s="246"/>
      <c r="FT68" s="246"/>
      <c r="FU68" s="246"/>
      <c r="FV68" s="246"/>
      <c r="FW68" s="246"/>
      <c r="FX68" s="246"/>
      <c r="FY68" s="246"/>
      <c r="FZ68" s="246"/>
      <c r="GA68" s="246"/>
      <c r="GB68" s="246"/>
      <c r="GC68" s="246"/>
      <c r="GD68" s="246"/>
      <c r="GE68" s="246"/>
      <c r="GF68" s="246"/>
      <c r="GG68" s="246"/>
      <c r="GH68" s="246"/>
      <c r="GI68" s="246"/>
      <c r="GJ68" s="246"/>
      <c r="GK68" s="246"/>
      <c r="GL68" s="246"/>
      <c r="GM68" s="246"/>
      <c r="GN68" s="246"/>
      <c r="GO68" s="246"/>
      <c r="GP68" s="246"/>
      <c r="GQ68" s="246"/>
      <c r="GR68" s="246"/>
      <c r="GS68" s="246"/>
      <c r="GT68" s="246"/>
      <c r="GU68" s="246"/>
      <c r="GV68" s="246"/>
      <c r="GW68" s="246"/>
      <c r="GX68" s="246"/>
      <c r="GY68" s="246"/>
      <c r="GZ68" s="246"/>
      <c r="HA68" s="246"/>
      <c r="HB68" s="246"/>
      <c r="HC68" s="246"/>
      <c r="HD68" s="246"/>
      <c r="HE68" s="246"/>
      <c r="HF68" s="246"/>
      <c r="HG68" s="246"/>
      <c r="HH68" s="246"/>
      <c r="HI68" s="246"/>
      <c r="HJ68" s="246"/>
      <c r="HK68" s="246"/>
      <c r="HL68" s="246"/>
      <c r="HM68" s="246"/>
      <c r="HN68" s="246"/>
      <c r="HO68" s="246"/>
      <c r="HP68" s="246"/>
      <c r="HQ68" s="246"/>
      <c r="HR68" s="246"/>
      <c r="HS68" s="246"/>
      <c r="HT68" s="246"/>
      <c r="HU68" s="246"/>
      <c r="HV68" s="246"/>
      <c r="HW68" s="246"/>
      <c r="HX68" s="246"/>
      <c r="HY68" s="246"/>
      <c r="HZ68" s="246"/>
      <c r="IA68" s="246"/>
      <c r="IB68" s="246"/>
      <c r="IC68" s="246"/>
      <c r="ID68" s="246"/>
      <c r="IE68" s="246"/>
      <c r="IF68" s="246"/>
      <c r="IG68" s="246"/>
      <c r="IH68" s="246"/>
      <c r="II68" s="246"/>
      <c r="IJ68" s="246"/>
      <c r="IK68" s="246"/>
      <c r="IL68" s="246"/>
      <c r="IM68" s="246"/>
      <c r="IN68" s="246"/>
      <c r="IO68" s="246"/>
      <c r="IP68" s="246"/>
      <c r="IQ68" s="246"/>
      <c r="IR68" s="246"/>
      <c r="IS68" s="246"/>
      <c r="IT68" s="246"/>
      <c r="IU68" s="246"/>
    </row>
    <row r="69" spans="1:255" x14ac:dyDescent="0.3">
      <c r="A69" s="185" t="s">
        <v>124</v>
      </c>
      <c r="B69" s="186"/>
      <c r="C69" s="186"/>
      <c r="D69" s="186"/>
      <c r="E69" s="186"/>
      <c r="F69" s="186"/>
      <c r="G69" s="186"/>
      <c r="H69" s="187"/>
    </row>
    <row r="70" spans="1:255" ht="12.75" customHeight="1" x14ac:dyDescent="0.25">
      <c r="A70" s="188" t="s">
        <v>247</v>
      </c>
      <c r="B70" s="188" t="s">
        <v>6</v>
      </c>
      <c r="C70" s="189" t="s">
        <v>248</v>
      </c>
      <c r="D70" s="189" t="s">
        <v>249</v>
      </c>
      <c r="E70" s="189" t="s">
        <v>250</v>
      </c>
      <c r="F70" s="190" t="s">
        <v>10</v>
      </c>
      <c r="G70" s="290" t="s">
        <v>4</v>
      </c>
      <c r="H70" s="189" t="s">
        <v>251</v>
      </c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2"/>
      <c r="AM70" s="192"/>
      <c r="AN70" s="192"/>
      <c r="AO70" s="192"/>
      <c r="AP70" s="192"/>
      <c r="AQ70" s="192"/>
      <c r="AR70" s="192"/>
      <c r="AS70" s="192"/>
      <c r="AT70" s="192"/>
      <c r="AU70" s="192"/>
      <c r="AV70" s="192"/>
      <c r="AW70" s="192"/>
      <c r="AX70" s="192"/>
      <c r="AY70" s="192"/>
      <c r="AZ70" s="192"/>
      <c r="BA70" s="192"/>
      <c r="BB70" s="192"/>
      <c r="BC70" s="192"/>
      <c r="BD70" s="192"/>
      <c r="BE70" s="192"/>
      <c r="BF70" s="192"/>
      <c r="BG70" s="192"/>
      <c r="BH70" s="192"/>
      <c r="BI70" s="192"/>
      <c r="BJ70" s="192"/>
      <c r="BK70" s="192"/>
      <c r="BL70" s="192"/>
      <c r="BM70" s="192"/>
      <c r="BN70" s="192"/>
      <c r="BO70" s="192"/>
      <c r="BP70" s="192"/>
      <c r="BQ70" s="192"/>
      <c r="BR70" s="192"/>
      <c r="BS70" s="192"/>
      <c r="BT70" s="192"/>
      <c r="BU70" s="192"/>
      <c r="BV70" s="192"/>
      <c r="BW70" s="192"/>
      <c r="BX70" s="192"/>
      <c r="BY70" s="192"/>
      <c r="BZ70" s="192"/>
      <c r="CA70" s="192"/>
      <c r="CB70" s="192"/>
      <c r="CC70" s="192"/>
      <c r="CD70" s="192"/>
      <c r="CE70" s="192"/>
      <c r="CF70" s="192"/>
      <c r="CG70" s="192"/>
      <c r="CH70" s="192"/>
      <c r="CI70" s="192"/>
      <c r="CJ70" s="192"/>
      <c r="CK70" s="192"/>
      <c r="CL70" s="192"/>
      <c r="CM70" s="192"/>
      <c r="CN70" s="192"/>
      <c r="CO70" s="192"/>
      <c r="CP70" s="192"/>
      <c r="CQ70" s="192"/>
      <c r="CR70" s="192"/>
      <c r="CS70" s="192"/>
      <c r="CT70" s="192"/>
      <c r="CU70" s="192"/>
      <c r="CV70" s="192"/>
      <c r="CW70" s="192"/>
      <c r="CX70" s="192"/>
      <c r="CY70" s="192"/>
      <c r="CZ70" s="192"/>
      <c r="DA70" s="192"/>
      <c r="DB70" s="192"/>
      <c r="DC70" s="192"/>
      <c r="DD70" s="192"/>
      <c r="DE70" s="192"/>
      <c r="DF70" s="192"/>
      <c r="DG70" s="192"/>
      <c r="DH70" s="192"/>
      <c r="DI70" s="192"/>
      <c r="DJ70" s="192"/>
      <c r="DK70" s="192"/>
      <c r="DL70" s="192"/>
      <c r="DM70" s="192"/>
      <c r="DN70" s="192"/>
      <c r="DO70" s="192"/>
      <c r="DP70" s="192"/>
      <c r="DQ70" s="192"/>
      <c r="DR70" s="192"/>
      <c r="DS70" s="192"/>
      <c r="DT70" s="192"/>
      <c r="DU70" s="192"/>
      <c r="DV70" s="192"/>
      <c r="DW70" s="192"/>
      <c r="DX70" s="192"/>
      <c r="DY70" s="192"/>
      <c r="DZ70" s="192"/>
      <c r="EA70" s="192"/>
      <c r="EB70" s="192"/>
      <c r="EC70" s="192"/>
      <c r="ED70" s="192"/>
      <c r="EE70" s="192"/>
      <c r="EF70" s="192"/>
      <c r="EG70" s="192"/>
      <c r="EH70" s="192"/>
      <c r="EI70" s="192"/>
      <c r="EJ70" s="192"/>
      <c r="EK70" s="192"/>
      <c r="EL70" s="192"/>
      <c r="EM70" s="192"/>
      <c r="EN70" s="192"/>
      <c r="EO70" s="192"/>
      <c r="EP70" s="192"/>
      <c r="EQ70" s="192"/>
      <c r="ER70" s="192"/>
      <c r="ES70" s="192"/>
      <c r="ET70" s="192"/>
      <c r="EU70" s="192"/>
      <c r="EV70" s="192"/>
      <c r="EW70" s="192"/>
      <c r="EX70" s="192"/>
      <c r="EY70" s="192"/>
      <c r="EZ70" s="192"/>
      <c r="FA70" s="192"/>
      <c r="FB70" s="192"/>
      <c r="FC70" s="192"/>
      <c r="FD70" s="192"/>
      <c r="FE70" s="192"/>
      <c r="FF70" s="192"/>
      <c r="FG70" s="192"/>
      <c r="FH70" s="192"/>
      <c r="FI70" s="192"/>
      <c r="FJ70" s="192"/>
      <c r="FK70" s="192"/>
      <c r="FL70" s="192"/>
      <c r="FM70" s="192"/>
      <c r="FN70" s="192"/>
      <c r="FO70" s="192"/>
      <c r="FP70" s="192"/>
      <c r="FQ70" s="192"/>
      <c r="FR70" s="192"/>
      <c r="FS70" s="192"/>
      <c r="FT70" s="192"/>
      <c r="FU70" s="192"/>
      <c r="FV70" s="192"/>
      <c r="FW70" s="192"/>
      <c r="FX70" s="192"/>
      <c r="FY70" s="192"/>
      <c r="FZ70" s="192"/>
      <c r="GA70" s="192"/>
      <c r="GB70" s="192"/>
      <c r="GC70" s="192"/>
      <c r="GD70" s="192"/>
      <c r="GE70" s="192"/>
      <c r="GF70" s="192"/>
      <c r="GG70" s="192"/>
      <c r="GH70" s="192"/>
      <c r="GI70" s="192"/>
      <c r="GJ70" s="192"/>
      <c r="GK70" s="192"/>
      <c r="GL70" s="192"/>
      <c r="GM70" s="192"/>
      <c r="GN70" s="192"/>
      <c r="GO70" s="192"/>
      <c r="GP70" s="192"/>
      <c r="GQ70" s="192"/>
      <c r="GR70" s="192"/>
      <c r="GS70" s="192"/>
      <c r="GT70" s="192"/>
      <c r="GU70" s="192"/>
      <c r="GV70" s="192"/>
      <c r="GW70" s="192"/>
      <c r="GX70" s="192"/>
      <c r="GY70" s="192"/>
      <c r="GZ70" s="192"/>
      <c r="HA70" s="192"/>
      <c r="HB70" s="192"/>
      <c r="HC70" s="192"/>
      <c r="HD70" s="192"/>
      <c r="HE70" s="192"/>
      <c r="HF70" s="192"/>
      <c r="HG70" s="192"/>
      <c r="HH70" s="192"/>
      <c r="HI70" s="192"/>
      <c r="HJ70" s="192"/>
      <c r="HK70" s="192"/>
      <c r="HL70" s="192"/>
      <c r="HM70" s="192"/>
      <c r="HN70" s="192"/>
      <c r="HO70" s="192"/>
      <c r="HP70" s="192"/>
      <c r="HQ70" s="192"/>
      <c r="HR70" s="192"/>
      <c r="HS70" s="192"/>
      <c r="HT70" s="192"/>
      <c r="HU70" s="192"/>
      <c r="HV70" s="192"/>
      <c r="HW70" s="192"/>
      <c r="HX70" s="192"/>
      <c r="HY70" s="192"/>
      <c r="HZ70" s="192"/>
      <c r="IA70" s="192"/>
      <c r="IB70" s="192"/>
      <c r="IC70" s="192"/>
      <c r="ID70" s="192"/>
      <c r="IE70" s="192"/>
      <c r="IF70" s="192"/>
      <c r="IG70" s="192"/>
      <c r="IH70" s="192"/>
      <c r="II70" s="192"/>
      <c r="IJ70" s="192"/>
      <c r="IK70" s="192"/>
      <c r="IL70" s="192"/>
      <c r="IM70" s="192"/>
      <c r="IN70" s="192"/>
      <c r="IO70" s="192"/>
      <c r="IP70" s="192"/>
      <c r="IQ70" s="192"/>
      <c r="IR70" s="192"/>
      <c r="IS70" s="192"/>
      <c r="IT70" s="192"/>
      <c r="IU70" s="192"/>
    </row>
    <row r="71" spans="1:255" x14ac:dyDescent="0.3">
      <c r="A71" s="193" t="s">
        <v>322</v>
      </c>
      <c r="B71" s="194"/>
      <c r="C71" s="195"/>
      <c r="D71" s="195"/>
      <c r="E71" s="195"/>
      <c r="F71" s="195"/>
      <c r="G71" s="194"/>
      <c r="H71" s="196"/>
    </row>
    <row r="72" spans="1:255" s="269" customFormat="1" ht="24" x14ac:dyDescent="0.25">
      <c r="A72" s="221" t="s">
        <v>299</v>
      </c>
      <c r="B72" s="223">
        <v>100</v>
      </c>
      <c r="C72" s="237">
        <v>1.41</v>
      </c>
      <c r="D72" s="237">
        <v>6.01</v>
      </c>
      <c r="E72" s="237">
        <v>8.26</v>
      </c>
      <c r="F72" s="237">
        <v>92.8</v>
      </c>
      <c r="G72" s="224" t="s">
        <v>300</v>
      </c>
      <c r="H72" s="201" t="s">
        <v>301</v>
      </c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84"/>
      <c r="AO72" s="184"/>
      <c r="AP72" s="184"/>
      <c r="AQ72" s="184"/>
      <c r="AR72" s="184"/>
      <c r="AS72" s="184"/>
      <c r="AT72" s="184"/>
      <c r="AU72" s="184"/>
      <c r="AV72" s="184"/>
      <c r="AW72" s="184"/>
      <c r="AX72" s="184"/>
      <c r="AY72" s="184"/>
      <c r="AZ72" s="184"/>
      <c r="BA72" s="184"/>
      <c r="BB72" s="184"/>
      <c r="BC72" s="184"/>
      <c r="BD72" s="184"/>
      <c r="BE72" s="184"/>
      <c r="BF72" s="184"/>
      <c r="BG72" s="184"/>
      <c r="BH72" s="184"/>
      <c r="BI72" s="184"/>
      <c r="BJ72" s="184"/>
      <c r="BK72" s="184"/>
      <c r="BL72" s="184"/>
      <c r="BM72" s="184"/>
      <c r="BN72" s="184"/>
      <c r="BO72" s="184"/>
      <c r="BP72" s="184"/>
      <c r="BQ72" s="184"/>
      <c r="BR72" s="184"/>
      <c r="BS72" s="184"/>
      <c r="BT72" s="184"/>
      <c r="BU72" s="184"/>
      <c r="BV72" s="184"/>
      <c r="BW72" s="184"/>
      <c r="BX72" s="184"/>
      <c r="BY72" s="184"/>
      <c r="BZ72" s="184"/>
      <c r="CA72" s="184"/>
      <c r="CB72" s="184"/>
      <c r="CC72" s="184"/>
      <c r="CD72" s="184"/>
      <c r="CE72" s="184"/>
      <c r="CF72" s="184"/>
      <c r="CG72" s="184"/>
      <c r="CH72" s="184"/>
      <c r="CI72" s="184"/>
      <c r="CJ72" s="184"/>
      <c r="CK72" s="184"/>
      <c r="CL72" s="184"/>
      <c r="CM72" s="184"/>
      <c r="CN72" s="184"/>
      <c r="CO72" s="184"/>
      <c r="CP72" s="184"/>
      <c r="CQ72" s="184"/>
      <c r="CR72" s="184"/>
      <c r="CS72" s="184"/>
      <c r="CT72" s="184"/>
      <c r="CU72" s="184"/>
      <c r="CV72" s="184"/>
      <c r="CW72" s="184"/>
      <c r="CX72" s="184"/>
      <c r="CY72" s="184"/>
      <c r="CZ72" s="184"/>
      <c r="DA72" s="184"/>
      <c r="DB72" s="184"/>
      <c r="DC72" s="184"/>
      <c r="DD72" s="184"/>
      <c r="DE72" s="184"/>
      <c r="DF72" s="184"/>
      <c r="DG72" s="184"/>
      <c r="DH72" s="184"/>
      <c r="DI72" s="184"/>
      <c r="DJ72" s="184"/>
      <c r="DK72" s="184"/>
      <c r="DL72" s="184"/>
      <c r="DM72" s="184"/>
      <c r="DN72" s="184"/>
      <c r="DO72" s="184"/>
      <c r="DP72" s="184"/>
      <c r="DQ72" s="184"/>
      <c r="DR72" s="184"/>
      <c r="DS72" s="184"/>
      <c r="DT72" s="184"/>
      <c r="DU72" s="184"/>
      <c r="DV72" s="184"/>
      <c r="DW72" s="184"/>
      <c r="DX72" s="184"/>
      <c r="DY72" s="184"/>
      <c r="DZ72" s="184"/>
      <c r="EA72" s="184"/>
      <c r="EB72" s="184"/>
      <c r="EC72" s="184"/>
      <c r="ED72" s="184"/>
      <c r="EE72" s="184"/>
      <c r="EF72" s="184"/>
      <c r="EG72" s="184"/>
      <c r="EH72" s="184"/>
      <c r="EI72" s="184"/>
      <c r="EJ72" s="184"/>
      <c r="EK72" s="184"/>
      <c r="EL72" s="184"/>
      <c r="EM72" s="184"/>
      <c r="EN72" s="184"/>
      <c r="EO72" s="184"/>
      <c r="EP72" s="184"/>
      <c r="EQ72" s="184"/>
      <c r="ER72" s="184"/>
      <c r="ES72" s="184"/>
      <c r="ET72" s="184"/>
      <c r="EU72" s="184"/>
      <c r="EV72" s="184"/>
      <c r="EW72" s="184"/>
      <c r="EX72" s="184"/>
      <c r="EY72" s="184"/>
      <c r="EZ72" s="184"/>
      <c r="FA72" s="184"/>
      <c r="FB72" s="184"/>
      <c r="FC72" s="184"/>
      <c r="FD72" s="184"/>
      <c r="FE72" s="184"/>
      <c r="FF72" s="184"/>
      <c r="FG72" s="184"/>
      <c r="FH72" s="184"/>
      <c r="FI72" s="184"/>
      <c r="FJ72" s="184"/>
      <c r="FK72" s="184"/>
      <c r="FL72" s="184"/>
      <c r="FM72" s="184"/>
      <c r="FN72" s="184"/>
      <c r="FO72" s="184"/>
      <c r="FP72" s="184"/>
      <c r="FQ72" s="184"/>
      <c r="FR72" s="184"/>
      <c r="FS72" s="184"/>
      <c r="FT72" s="184"/>
      <c r="FU72" s="184"/>
      <c r="FV72" s="184"/>
      <c r="FW72" s="184"/>
      <c r="FX72" s="184"/>
      <c r="FY72" s="184"/>
      <c r="FZ72" s="184"/>
      <c r="GA72" s="184"/>
      <c r="GB72" s="184"/>
      <c r="GC72" s="184"/>
      <c r="GD72" s="184"/>
      <c r="GE72" s="184"/>
      <c r="GF72" s="184"/>
      <c r="GG72" s="184"/>
      <c r="GH72" s="184"/>
      <c r="GI72" s="184"/>
      <c r="GJ72" s="184"/>
      <c r="GK72" s="184"/>
      <c r="GL72" s="184"/>
      <c r="GM72" s="184"/>
      <c r="GN72" s="184"/>
      <c r="GO72" s="184"/>
      <c r="GP72" s="184"/>
      <c r="GQ72" s="184"/>
      <c r="GR72" s="184"/>
      <c r="GS72" s="184"/>
      <c r="GT72" s="184"/>
      <c r="GU72" s="184"/>
      <c r="GV72" s="184"/>
      <c r="GW72" s="184"/>
      <c r="GX72" s="184"/>
      <c r="GY72" s="184"/>
      <c r="GZ72" s="184"/>
      <c r="HA72" s="184"/>
      <c r="HB72" s="184"/>
      <c r="HC72" s="184"/>
      <c r="HD72" s="184"/>
      <c r="HE72" s="184"/>
      <c r="HF72" s="184"/>
      <c r="HG72" s="184"/>
      <c r="HH72" s="184"/>
      <c r="HI72" s="184"/>
      <c r="HJ72" s="184"/>
      <c r="HK72" s="184"/>
      <c r="HL72" s="184"/>
      <c r="HM72" s="184"/>
      <c r="HN72" s="184"/>
      <c r="HO72" s="184"/>
      <c r="HP72" s="184"/>
      <c r="HQ72" s="184"/>
      <c r="HR72" s="184"/>
      <c r="HS72" s="184"/>
      <c r="HT72" s="184"/>
      <c r="HU72" s="184"/>
      <c r="HV72" s="184"/>
      <c r="HW72" s="184"/>
      <c r="HX72" s="184"/>
      <c r="HY72" s="184"/>
      <c r="HZ72" s="184"/>
      <c r="IA72" s="184"/>
      <c r="IB72" s="184"/>
      <c r="IC72" s="184"/>
      <c r="ID72" s="184"/>
      <c r="IE72" s="184"/>
      <c r="IF72" s="184"/>
      <c r="IG72" s="184"/>
      <c r="IH72" s="184"/>
      <c r="II72" s="184"/>
      <c r="IJ72" s="184"/>
      <c r="IK72" s="184"/>
      <c r="IL72" s="184"/>
      <c r="IM72" s="184"/>
      <c r="IN72" s="184"/>
      <c r="IO72" s="184"/>
      <c r="IP72" s="184"/>
      <c r="IQ72" s="184"/>
      <c r="IR72" s="184"/>
      <c r="IS72" s="184"/>
      <c r="IT72" s="184"/>
      <c r="IU72" s="184"/>
    </row>
    <row r="73" spans="1:255" x14ac:dyDescent="0.3">
      <c r="A73" s="251" t="s">
        <v>281</v>
      </c>
      <c r="B73" s="223">
        <v>250</v>
      </c>
      <c r="C73" s="199">
        <v>18.3</v>
      </c>
      <c r="D73" s="199">
        <v>15.2</v>
      </c>
      <c r="E73" s="199">
        <v>21.7</v>
      </c>
      <c r="F73" s="199">
        <v>297.10000000000002</v>
      </c>
      <c r="G73" s="200" t="s">
        <v>282</v>
      </c>
      <c r="H73" s="253" t="s">
        <v>283</v>
      </c>
      <c r="L73" s="254"/>
      <c r="M73" s="255"/>
      <c r="N73" s="256"/>
    </row>
    <row r="74" spans="1:255" x14ac:dyDescent="0.25">
      <c r="A74" s="307" t="s">
        <v>21</v>
      </c>
      <c r="B74" s="258">
        <v>215</v>
      </c>
      <c r="C74" s="288">
        <v>7.0000000000000007E-2</v>
      </c>
      <c r="D74" s="288">
        <v>0.02</v>
      </c>
      <c r="E74" s="288">
        <v>15</v>
      </c>
      <c r="F74" s="288">
        <v>60</v>
      </c>
      <c r="G74" s="258" t="s">
        <v>22</v>
      </c>
      <c r="H74" s="225" t="s">
        <v>23</v>
      </c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2"/>
      <c r="AG74" s="192"/>
      <c r="AH74" s="192"/>
      <c r="AI74" s="192"/>
      <c r="AJ74" s="192"/>
      <c r="AK74" s="192"/>
      <c r="AL74" s="192"/>
      <c r="AM74" s="192"/>
      <c r="AN74" s="192"/>
      <c r="AO74" s="192"/>
      <c r="AP74" s="192"/>
      <c r="AQ74" s="192"/>
      <c r="AR74" s="192"/>
      <c r="AS74" s="192"/>
      <c r="AT74" s="192"/>
      <c r="AU74" s="192"/>
      <c r="AV74" s="192"/>
      <c r="AW74" s="192"/>
      <c r="AX74" s="192"/>
      <c r="AY74" s="192"/>
      <c r="AZ74" s="192"/>
      <c r="BA74" s="192"/>
      <c r="BB74" s="192"/>
      <c r="BC74" s="192"/>
      <c r="BD74" s="192"/>
      <c r="BE74" s="192"/>
      <c r="BF74" s="192"/>
      <c r="BG74" s="192"/>
      <c r="BH74" s="192"/>
      <c r="BI74" s="192"/>
      <c r="BJ74" s="192"/>
      <c r="BK74" s="192"/>
      <c r="BL74" s="192"/>
      <c r="BM74" s="192"/>
      <c r="BN74" s="192"/>
      <c r="BO74" s="192"/>
      <c r="BP74" s="192"/>
      <c r="BQ74" s="192"/>
      <c r="BR74" s="192"/>
      <c r="BS74" s="192"/>
      <c r="BT74" s="192"/>
      <c r="BU74" s="192"/>
      <c r="BV74" s="192"/>
      <c r="BW74" s="192"/>
      <c r="BX74" s="192"/>
      <c r="BY74" s="192"/>
      <c r="BZ74" s="192"/>
      <c r="CA74" s="192"/>
      <c r="CB74" s="192"/>
      <c r="CC74" s="192"/>
      <c r="CD74" s="192"/>
      <c r="CE74" s="192"/>
      <c r="CF74" s="192"/>
      <c r="CG74" s="192"/>
      <c r="CH74" s="192"/>
      <c r="CI74" s="192"/>
      <c r="CJ74" s="192"/>
      <c r="CK74" s="192"/>
      <c r="CL74" s="192"/>
      <c r="CM74" s="192"/>
      <c r="CN74" s="192"/>
      <c r="CO74" s="192"/>
      <c r="CP74" s="192"/>
      <c r="CQ74" s="192"/>
      <c r="CR74" s="192"/>
      <c r="CS74" s="192"/>
      <c r="CT74" s="192"/>
      <c r="CU74" s="192"/>
      <c r="CV74" s="192"/>
      <c r="CW74" s="192"/>
      <c r="CX74" s="192"/>
      <c r="CY74" s="192"/>
      <c r="CZ74" s="192"/>
      <c r="DA74" s="192"/>
      <c r="DB74" s="192"/>
      <c r="DC74" s="192"/>
      <c r="DD74" s="192"/>
      <c r="DE74" s="192"/>
      <c r="DF74" s="192"/>
      <c r="DG74" s="192"/>
      <c r="DH74" s="192"/>
      <c r="DI74" s="192"/>
      <c r="DJ74" s="192"/>
      <c r="DK74" s="192"/>
      <c r="DL74" s="192"/>
      <c r="DM74" s="192"/>
      <c r="DN74" s="192"/>
      <c r="DO74" s="192"/>
      <c r="DP74" s="192"/>
      <c r="DQ74" s="192"/>
      <c r="DR74" s="192"/>
      <c r="DS74" s="192"/>
      <c r="DT74" s="192"/>
      <c r="DU74" s="192"/>
      <c r="DV74" s="192"/>
      <c r="DW74" s="192"/>
      <c r="DX74" s="192"/>
      <c r="DY74" s="192"/>
      <c r="DZ74" s="192"/>
      <c r="EA74" s="192"/>
      <c r="EB74" s="192"/>
      <c r="EC74" s="192"/>
      <c r="ED74" s="192"/>
      <c r="EE74" s="192"/>
      <c r="EF74" s="192"/>
      <c r="EG74" s="192"/>
      <c r="EH74" s="192"/>
      <c r="EI74" s="192"/>
      <c r="EJ74" s="192"/>
      <c r="EK74" s="192"/>
      <c r="EL74" s="192"/>
      <c r="EM74" s="192"/>
      <c r="EN74" s="192"/>
      <c r="EO74" s="192"/>
      <c r="EP74" s="192"/>
      <c r="EQ74" s="192"/>
      <c r="ER74" s="192"/>
      <c r="ES74" s="192"/>
      <c r="ET74" s="192"/>
      <c r="EU74" s="192"/>
      <c r="EV74" s="192"/>
      <c r="EW74" s="192"/>
      <c r="EX74" s="192"/>
      <c r="EY74" s="192"/>
      <c r="EZ74" s="192"/>
      <c r="FA74" s="192"/>
      <c r="FB74" s="192"/>
      <c r="FC74" s="192"/>
      <c r="FD74" s="192"/>
      <c r="FE74" s="192"/>
      <c r="FF74" s="192"/>
      <c r="FG74" s="192"/>
      <c r="FH74" s="192"/>
      <c r="FI74" s="192"/>
      <c r="FJ74" s="192"/>
      <c r="FK74" s="192"/>
      <c r="FL74" s="192"/>
      <c r="FM74" s="192"/>
      <c r="FN74" s="192"/>
      <c r="FO74" s="192"/>
      <c r="FP74" s="192"/>
      <c r="FQ74" s="192"/>
      <c r="FR74" s="192"/>
      <c r="FS74" s="192"/>
      <c r="FT74" s="192"/>
      <c r="FU74" s="192"/>
      <c r="FV74" s="192"/>
      <c r="FW74" s="192"/>
      <c r="FX74" s="192"/>
      <c r="FY74" s="192"/>
      <c r="FZ74" s="192"/>
      <c r="GA74" s="192"/>
      <c r="GB74" s="192"/>
      <c r="GC74" s="192"/>
      <c r="GD74" s="192"/>
      <c r="GE74" s="192"/>
      <c r="GF74" s="192"/>
      <c r="GG74" s="192"/>
      <c r="GH74" s="192"/>
      <c r="GI74" s="192"/>
      <c r="GJ74" s="192"/>
      <c r="GK74" s="192"/>
      <c r="GL74" s="192"/>
      <c r="GM74" s="192"/>
      <c r="GN74" s="192"/>
      <c r="GO74" s="192"/>
      <c r="GP74" s="192"/>
      <c r="GQ74" s="192"/>
      <c r="GR74" s="192"/>
      <c r="GS74" s="192"/>
      <c r="GT74" s="192"/>
      <c r="GU74" s="192"/>
      <c r="GV74" s="192"/>
      <c r="GW74" s="192"/>
      <c r="GX74" s="192"/>
      <c r="GY74" s="192"/>
      <c r="GZ74" s="192"/>
      <c r="HA74" s="192"/>
      <c r="HB74" s="192"/>
      <c r="HC74" s="192"/>
      <c r="HD74" s="192"/>
      <c r="HE74" s="192"/>
      <c r="HF74" s="192"/>
      <c r="HG74" s="192"/>
      <c r="HH74" s="192"/>
      <c r="HI74" s="192"/>
      <c r="HJ74" s="192"/>
      <c r="HK74" s="192"/>
      <c r="HL74" s="192"/>
      <c r="HM74" s="192"/>
      <c r="HN74" s="192"/>
      <c r="HO74" s="192"/>
      <c r="HP74" s="192"/>
      <c r="HQ74" s="192"/>
      <c r="HR74" s="192"/>
      <c r="HS74" s="192"/>
      <c r="HT74" s="192"/>
      <c r="HU74" s="192"/>
      <c r="HV74" s="192"/>
      <c r="HW74" s="192"/>
      <c r="HX74" s="192"/>
      <c r="HY74" s="192"/>
      <c r="HZ74" s="192"/>
      <c r="IA74" s="192"/>
      <c r="IB74" s="192"/>
      <c r="IC74" s="192"/>
      <c r="ID74" s="192"/>
      <c r="IE74" s="192"/>
      <c r="IF74" s="192"/>
      <c r="IG74" s="192"/>
      <c r="IH74" s="192"/>
      <c r="II74" s="192"/>
      <c r="IJ74" s="192"/>
      <c r="IK74" s="192"/>
      <c r="IL74" s="192"/>
      <c r="IM74" s="192"/>
      <c r="IN74" s="192"/>
      <c r="IO74" s="192"/>
      <c r="IP74" s="192"/>
      <c r="IQ74" s="192"/>
      <c r="IR74" s="192"/>
      <c r="IS74" s="192"/>
      <c r="IT74" s="192"/>
      <c r="IU74" s="192"/>
    </row>
    <row r="75" spans="1:255" x14ac:dyDescent="0.3">
      <c r="A75" s="215" t="s">
        <v>48</v>
      </c>
      <c r="B75" s="216">
        <v>20</v>
      </c>
      <c r="C75" s="231">
        <v>1.6</v>
      </c>
      <c r="D75" s="231">
        <v>0.2</v>
      </c>
      <c r="E75" s="231">
        <v>10.199999999999999</v>
      </c>
      <c r="F75" s="231">
        <v>50</v>
      </c>
      <c r="G75" s="210" t="s">
        <v>46</v>
      </c>
      <c r="H75" s="217" t="s">
        <v>49</v>
      </c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285"/>
      <c r="AL75" s="285"/>
      <c r="AM75" s="285"/>
      <c r="AN75" s="285"/>
      <c r="AO75" s="285"/>
      <c r="AP75" s="285"/>
      <c r="AQ75" s="285"/>
      <c r="AR75" s="285"/>
      <c r="AS75" s="285"/>
      <c r="AT75" s="285"/>
      <c r="AU75" s="285"/>
      <c r="AV75" s="285"/>
      <c r="AW75" s="285"/>
      <c r="AX75" s="285"/>
      <c r="AY75" s="285"/>
      <c r="AZ75" s="285"/>
      <c r="BA75" s="285"/>
      <c r="BB75" s="285"/>
      <c r="BC75" s="285"/>
      <c r="BD75" s="285"/>
      <c r="BE75" s="285"/>
      <c r="BF75" s="285"/>
      <c r="BG75" s="285"/>
      <c r="BH75" s="285"/>
      <c r="BI75" s="285"/>
      <c r="BJ75" s="285"/>
      <c r="BK75" s="285"/>
      <c r="BL75" s="285"/>
      <c r="BM75" s="285"/>
      <c r="BN75" s="285"/>
      <c r="BO75" s="285"/>
      <c r="BP75" s="285"/>
      <c r="BQ75" s="285"/>
      <c r="BR75" s="285"/>
      <c r="BS75" s="285"/>
      <c r="BT75" s="285"/>
      <c r="BU75" s="285"/>
      <c r="BV75" s="285"/>
      <c r="BW75" s="285"/>
      <c r="BX75" s="285"/>
      <c r="BY75" s="285"/>
      <c r="BZ75" s="285"/>
      <c r="CA75" s="285"/>
      <c r="CB75" s="285"/>
      <c r="CC75" s="285"/>
      <c r="CD75" s="285"/>
      <c r="CE75" s="285"/>
      <c r="CF75" s="285"/>
      <c r="CG75" s="285"/>
      <c r="CH75" s="285"/>
      <c r="CI75" s="285"/>
      <c r="CJ75" s="285"/>
      <c r="CK75" s="285"/>
      <c r="CL75" s="285"/>
      <c r="CM75" s="285"/>
      <c r="CN75" s="285"/>
      <c r="CO75" s="285"/>
      <c r="CP75" s="285"/>
      <c r="CQ75" s="285"/>
      <c r="CR75" s="285"/>
      <c r="CS75" s="285"/>
      <c r="CT75" s="285"/>
      <c r="CU75" s="285"/>
      <c r="CV75" s="285"/>
      <c r="CW75" s="285"/>
      <c r="CX75" s="285"/>
      <c r="CY75" s="285"/>
      <c r="CZ75" s="285"/>
      <c r="DA75" s="285"/>
      <c r="DB75" s="285"/>
      <c r="DC75" s="285"/>
      <c r="DD75" s="285"/>
      <c r="DE75" s="285"/>
      <c r="DF75" s="285"/>
      <c r="DG75" s="285"/>
      <c r="DH75" s="285"/>
      <c r="DI75" s="285"/>
      <c r="DJ75" s="285"/>
      <c r="DK75" s="285"/>
      <c r="DL75" s="285"/>
      <c r="DM75" s="285"/>
      <c r="DN75" s="285"/>
      <c r="DO75" s="285"/>
      <c r="DP75" s="285"/>
      <c r="DQ75" s="285"/>
      <c r="DR75" s="285"/>
      <c r="DS75" s="285"/>
      <c r="DT75" s="285"/>
      <c r="DU75" s="285"/>
      <c r="DV75" s="285"/>
      <c r="DW75" s="285"/>
      <c r="DX75" s="285"/>
      <c r="DY75" s="285"/>
      <c r="DZ75" s="285"/>
      <c r="EA75" s="285"/>
      <c r="EB75" s="285"/>
      <c r="EC75" s="285"/>
      <c r="ED75" s="285"/>
      <c r="EE75" s="285"/>
      <c r="EF75" s="285"/>
      <c r="EG75" s="285"/>
      <c r="EH75" s="285"/>
      <c r="EI75" s="285"/>
      <c r="EJ75" s="285"/>
      <c r="EK75" s="285"/>
      <c r="EL75" s="285"/>
      <c r="EM75" s="285"/>
      <c r="EN75" s="285"/>
      <c r="EO75" s="285"/>
      <c r="EP75" s="285"/>
      <c r="EQ75" s="285"/>
      <c r="ER75" s="285"/>
      <c r="ES75" s="285"/>
      <c r="ET75" s="285"/>
      <c r="EU75" s="285"/>
      <c r="EV75" s="285"/>
      <c r="EW75" s="285"/>
      <c r="EX75" s="285"/>
      <c r="EY75" s="285"/>
      <c r="EZ75" s="285"/>
      <c r="FA75" s="285"/>
      <c r="FB75" s="285"/>
      <c r="FC75" s="285"/>
      <c r="FD75" s="285"/>
      <c r="FE75" s="285"/>
      <c r="FF75" s="285"/>
      <c r="FG75" s="285"/>
      <c r="FH75" s="285"/>
      <c r="FI75" s="285"/>
      <c r="FJ75" s="285"/>
      <c r="FK75" s="285"/>
      <c r="FL75" s="285"/>
      <c r="FM75" s="285"/>
      <c r="FN75" s="285"/>
      <c r="FO75" s="285"/>
      <c r="FP75" s="285"/>
      <c r="FQ75" s="285"/>
      <c r="FR75" s="285"/>
      <c r="FS75" s="285"/>
      <c r="FT75" s="285"/>
      <c r="FU75" s="285"/>
      <c r="FV75" s="285"/>
      <c r="FW75" s="285"/>
      <c r="FX75" s="285"/>
      <c r="FY75" s="285"/>
      <c r="FZ75" s="285"/>
      <c r="GA75" s="285"/>
      <c r="GB75" s="285"/>
      <c r="GC75" s="285"/>
      <c r="GD75" s="285"/>
      <c r="GE75" s="285"/>
      <c r="GF75" s="285"/>
      <c r="GG75" s="285"/>
      <c r="GH75" s="285"/>
      <c r="GI75" s="285"/>
      <c r="GJ75" s="285"/>
      <c r="GK75" s="285"/>
      <c r="GL75" s="285"/>
      <c r="GM75" s="285"/>
      <c r="GN75" s="285"/>
      <c r="GO75" s="285"/>
      <c r="GP75" s="285"/>
      <c r="GQ75" s="285"/>
      <c r="GR75" s="285"/>
      <c r="GS75" s="285"/>
      <c r="GT75" s="285"/>
      <c r="GU75" s="285"/>
      <c r="GV75" s="285"/>
      <c r="GW75" s="285"/>
      <c r="GX75" s="285"/>
      <c r="GY75" s="285"/>
      <c r="GZ75" s="285"/>
      <c r="HA75" s="285"/>
      <c r="HB75" s="285"/>
      <c r="HC75" s="285"/>
      <c r="HD75" s="285"/>
      <c r="HE75" s="285"/>
      <c r="HF75" s="285"/>
      <c r="HG75" s="285"/>
      <c r="HH75" s="285"/>
      <c r="HI75" s="285"/>
      <c r="HJ75" s="285"/>
      <c r="HK75" s="285"/>
      <c r="HL75" s="285"/>
      <c r="HM75" s="285"/>
      <c r="HN75" s="285"/>
      <c r="HO75" s="285"/>
      <c r="HP75" s="285"/>
      <c r="HQ75" s="285"/>
      <c r="HR75" s="285"/>
      <c r="HS75" s="285"/>
      <c r="HT75" s="285"/>
      <c r="HU75" s="285"/>
      <c r="HV75" s="285"/>
      <c r="HW75" s="285"/>
      <c r="HX75" s="285"/>
      <c r="HY75" s="285"/>
      <c r="HZ75" s="285"/>
      <c r="IA75" s="285"/>
      <c r="IB75" s="285"/>
      <c r="IC75" s="285"/>
      <c r="ID75" s="285"/>
      <c r="IE75" s="285"/>
      <c r="IF75" s="285"/>
      <c r="IG75" s="285"/>
      <c r="IH75" s="285"/>
      <c r="II75" s="285"/>
      <c r="IJ75" s="285"/>
      <c r="IK75" s="285"/>
      <c r="IL75" s="285"/>
      <c r="IM75" s="285"/>
      <c r="IN75" s="285"/>
      <c r="IO75" s="285"/>
      <c r="IP75" s="285"/>
      <c r="IQ75" s="285"/>
      <c r="IR75" s="285"/>
      <c r="IS75" s="285"/>
      <c r="IT75" s="285"/>
      <c r="IU75" s="285"/>
    </row>
    <row r="76" spans="1:255" x14ac:dyDescent="0.3">
      <c r="A76" s="218" t="s">
        <v>25</v>
      </c>
      <c r="B76" s="188">
        <f>SUM(B72:B75)</f>
        <v>585</v>
      </c>
      <c r="C76" s="290">
        <f>SUM(C72:C75)</f>
        <v>21.380000000000003</v>
      </c>
      <c r="D76" s="290">
        <f>SUM(D72:D75)</f>
        <v>21.43</v>
      </c>
      <c r="E76" s="290">
        <f>SUM(E72:E75)</f>
        <v>55.16</v>
      </c>
      <c r="F76" s="290">
        <f>SUM(F72:F75)</f>
        <v>499.90000000000003</v>
      </c>
      <c r="G76" s="290"/>
      <c r="H76" s="290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246"/>
      <c r="AG76" s="246"/>
      <c r="AH76" s="246"/>
      <c r="AI76" s="246"/>
      <c r="AJ76" s="246"/>
      <c r="AK76" s="246"/>
      <c r="AL76" s="246"/>
      <c r="AM76" s="246"/>
      <c r="AN76" s="246"/>
      <c r="AO76" s="246"/>
      <c r="AP76" s="246"/>
      <c r="AQ76" s="246"/>
      <c r="AR76" s="246"/>
      <c r="AS76" s="246"/>
      <c r="AT76" s="246"/>
      <c r="AU76" s="246"/>
      <c r="AV76" s="246"/>
      <c r="AW76" s="246"/>
      <c r="AX76" s="246"/>
      <c r="AY76" s="246"/>
      <c r="AZ76" s="246"/>
      <c r="BA76" s="246"/>
      <c r="BB76" s="246"/>
      <c r="BC76" s="246"/>
      <c r="BD76" s="246"/>
      <c r="BE76" s="246"/>
      <c r="BF76" s="246"/>
      <c r="BG76" s="246"/>
      <c r="BH76" s="246"/>
      <c r="BI76" s="246"/>
      <c r="BJ76" s="246"/>
      <c r="BK76" s="246"/>
      <c r="BL76" s="246"/>
      <c r="BM76" s="246"/>
      <c r="BN76" s="246"/>
      <c r="BO76" s="246"/>
      <c r="BP76" s="246"/>
      <c r="BQ76" s="246"/>
      <c r="BR76" s="246"/>
      <c r="BS76" s="246"/>
      <c r="BT76" s="246"/>
      <c r="BU76" s="246"/>
      <c r="BV76" s="246"/>
      <c r="BW76" s="246"/>
      <c r="BX76" s="246"/>
      <c r="BY76" s="246"/>
      <c r="BZ76" s="246"/>
      <c r="CA76" s="246"/>
      <c r="CB76" s="246"/>
      <c r="CC76" s="246"/>
      <c r="CD76" s="246"/>
      <c r="CE76" s="246"/>
      <c r="CF76" s="246"/>
      <c r="CG76" s="246"/>
      <c r="CH76" s="246"/>
      <c r="CI76" s="246"/>
      <c r="CJ76" s="246"/>
      <c r="CK76" s="246"/>
      <c r="CL76" s="246"/>
      <c r="CM76" s="246"/>
      <c r="CN76" s="246"/>
      <c r="CO76" s="246"/>
      <c r="CP76" s="246"/>
      <c r="CQ76" s="246"/>
      <c r="CR76" s="246"/>
      <c r="CS76" s="246"/>
      <c r="CT76" s="246"/>
      <c r="CU76" s="246"/>
      <c r="CV76" s="246"/>
      <c r="CW76" s="246"/>
      <c r="CX76" s="246"/>
      <c r="CY76" s="246"/>
      <c r="CZ76" s="246"/>
      <c r="DA76" s="246"/>
      <c r="DB76" s="246"/>
      <c r="DC76" s="246"/>
      <c r="DD76" s="246"/>
      <c r="DE76" s="246"/>
      <c r="DF76" s="246"/>
      <c r="DG76" s="246"/>
      <c r="DH76" s="246"/>
      <c r="DI76" s="246"/>
      <c r="DJ76" s="246"/>
      <c r="DK76" s="246"/>
      <c r="DL76" s="246"/>
      <c r="DM76" s="246"/>
      <c r="DN76" s="246"/>
      <c r="DO76" s="246"/>
      <c r="DP76" s="246"/>
      <c r="DQ76" s="246"/>
      <c r="DR76" s="246"/>
      <c r="DS76" s="246"/>
      <c r="DT76" s="246"/>
      <c r="DU76" s="246"/>
      <c r="DV76" s="246"/>
      <c r="DW76" s="246"/>
      <c r="DX76" s="246"/>
      <c r="DY76" s="246"/>
      <c r="DZ76" s="246"/>
      <c r="EA76" s="246"/>
      <c r="EB76" s="246"/>
      <c r="EC76" s="246"/>
      <c r="ED76" s="246"/>
      <c r="EE76" s="246"/>
      <c r="EF76" s="246"/>
      <c r="EG76" s="246"/>
      <c r="EH76" s="246"/>
      <c r="EI76" s="246"/>
      <c r="EJ76" s="246"/>
      <c r="EK76" s="246"/>
      <c r="EL76" s="246"/>
      <c r="EM76" s="246"/>
      <c r="EN76" s="246"/>
      <c r="EO76" s="246"/>
      <c r="EP76" s="246"/>
      <c r="EQ76" s="246"/>
      <c r="ER76" s="246"/>
      <c r="ES76" s="246"/>
      <c r="ET76" s="246"/>
      <c r="EU76" s="246"/>
      <c r="EV76" s="246"/>
      <c r="EW76" s="246"/>
      <c r="EX76" s="246"/>
      <c r="EY76" s="246"/>
      <c r="EZ76" s="246"/>
      <c r="FA76" s="246"/>
      <c r="FB76" s="246"/>
      <c r="FC76" s="246"/>
      <c r="FD76" s="246"/>
      <c r="FE76" s="246"/>
      <c r="FF76" s="246"/>
      <c r="FG76" s="246"/>
      <c r="FH76" s="246"/>
      <c r="FI76" s="246"/>
      <c r="FJ76" s="246"/>
      <c r="FK76" s="246"/>
      <c r="FL76" s="246"/>
      <c r="FM76" s="246"/>
      <c r="FN76" s="246"/>
      <c r="FO76" s="246"/>
      <c r="FP76" s="246"/>
      <c r="FQ76" s="246"/>
      <c r="FR76" s="246"/>
      <c r="FS76" s="246"/>
      <c r="FT76" s="246"/>
      <c r="FU76" s="246"/>
      <c r="FV76" s="246"/>
      <c r="FW76" s="246"/>
      <c r="FX76" s="246"/>
      <c r="FY76" s="246"/>
      <c r="FZ76" s="246"/>
      <c r="GA76" s="246"/>
      <c r="GB76" s="246"/>
      <c r="GC76" s="246"/>
      <c r="GD76" s="246"/>
      <c r="GE76" s="246"/>
      <c r="GF76" s="246"/>
      <c r="GG76" s="246"/>
      <c r="GH76" s="246"/>
      <c r="GI76" s="246"/>
      <c r="GJ76" s="246"/>
      <c r="GK76" s="246"/>
      <c r="GL76" s="246"/>
      <c r="GM76" s="246"/>
      <c r="GN76" s="246"/>
      <c r="GO76" s="246"/>
      <c r="GP76" s="246"/>
      <c r="GQ76" s="246"/>
      <c r="GR76" s="246"/>
      <c r="GS76" s="246"/>
      <c r="GT76" s="246"/>
      <c r="GU76" s="246"/>
      <c r="GV76" s="246"/>
      <c r="GW76" s="246"/>
      <c r="GX76" s="246"/>
      <c r="GY76" s="246"/>
      <c r="GZ76" s="246"/>
      <c r="HA76" s="246"/>
      <c r="HB76" s="246"/>
      <c r="HC76" s="246"/>
      <c r="HD76" s="246"/>
      <c r="HE76" s="246"/>
      <c r="HF76" s="246"/>
      <c r="HG76" s="246"/>
      <c r="HH76" s="246"/>
      <c r="HI76" s="246"/>
      <c r="HJ76" s="246"/>
      <c r="HK76" s="246"/>
      <c r="HL76" s="246"/>
      <c r="HM76" s="246"/>
      <c r="HN76" s="246"/>
      <c r="HO76" s="246"/>
      <c r="HP76" s="246"/>
      <c r="HQ76" s="246"/>
      <c r="HR76" s="246"/>
      <c r="HS76" s="246"/>
      <c r="HT76" s="246"/>
      <c r="HU76" s="246"/>
      <c r="HV76" s="246"/>
      <c r="HW76" s="246"/>
      <c r="HX76" s="246"/>
      <c r="HY76" s="246"/>
      <c r="HZ76" s="246"/>
      <c r="IA76" s="246"/>
      <c r="IB76" s="246"/>
      <c r="IC76" s="246"/>
      <c r="ID76" s="246"/>
      <c r="IE76" s="246"/>
      <c r="IF76" s="246"/>
      <c r="IG76" s="246"/>
      <c r="IH76" s="246"/>
      <c r="II76" s="246"/>
      <c r="IJ76" s="246"/>
      <c r="IK76" s="246"/>
      <c r="IL76" s="246"/>
      <c r="IM76" s="246"/>
      <c r="IN76" s="246"/>
      <c r="IO76" s="246"/>
      <c r="IP76" s="246"/>
      <c r="IQ76" s="246"/>
      <c r="IR76" s="246"/>
      <c r="IS76" s="246"/>
      <c r="IT76" s="246"/>
      <c r="IU76" s="246"/>
    </row>
    <row r="77" spans="1:255" x14ac:dyDescent="0.3">
      <c r="A77" s="263" t="s">
        <v>211</v>
      </c>
      <c r="B77" s="263"/>
      <c r="C77" s="308"/>
      <c r="D77" s="308"/>
      <c r="E77" s="308"/>
      <c r="F77" s="308"/>
      <c r="G77" s="263"/>
      <c r="H77" s="263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246"/>
      <c r="AG77" s="246"/>
      <c r="AH77" s="246"/>
      <c r="AI77" s="246"/>
      <c r="AJ77" s="246"/>
      <c r="AK77" s="246"/>
      <c r="AL77" s="246"/>
      <c r="AM77" s="246"/>
      <c r="AN77" s="246"/>
      <c r="AO77" s="246"/>
      <c r="AP77" s="246"/>
      <c r="AQ77" s="246"/>
      <c r="AR77" s="246"/>
      <c r="AS77" s="246"/>
      <c r="AT77" s="246"/>
      <c r="AU77" s="246"/>
      <c r="AV77" s="246"/>
      <c r="AW77" s="246"/>
      <c r="AX77" s="246"/>
      <c r="AY77" s="246"/>
      <c r="AZ77" s="246"/>
      <c r="BA77" s="246"/>
      <c r="BB77" s="246"/>
      <c r="BC77" s="246"/>
      <c r="BD77" s="246"/>
      <c r="BE77" s="246"/>
      <c r="BF77" s="246"/>
      <c r="BG77" s="246"/>
      <c r="BH77" s="246"/>
      <c r="BI77" s="246"/>
      <c r="BJ77" s="246"/>
      <c r="BK77" s="246"/>
      <c r="BL77" s="246"/>
      <c r="BM77" s="246"/>
      <c r="BN77" s="246"/>
      <c r="BO77" s="246"/>
      <c r="BP77" s="246"/>
      <c r="BQ77" s="246"/>
      <c r="BR77" s="246"/>
      <c r="BS77" s="246"/>
      <c r="BT77" s="246"/>
      <c r="BU77" s="246"/>
      <c r="BV77" s="246"/>
      <c r="BW77" s="246"/>
      <c r="BX77" s="246"/>
      <c r="BY77" s="246"/>
      <c r="BZ77" s="246"/>
      <c r="CA77" s="246"/>
      <c r="CB77" s="246"/>
      <c r="CC77" s="246"/>
      <c r="CD77" s="246"/>
      <c r="CE77" s="246"/>
      <c r="CF77" s="246"/>
      <c r="CG77" s="246"/>
      <c r="CH77" s="246"/>
      <c r="CI77" s="246"/>
      <c r="CJ77" s="246"/>
      <c r="CK77" s="246"/>
      <c r="CL77" s="246"/>
      <c r="CM77" s="246"/>
      <c r="CN77" s="246"/>
      <c r="CO77" s="246"/>
      <c r="CP77" s="246"/>
      <c r="CQ77" s="246"/>
      <c r="CR77" s="246"/>
      <c r="CS77" s="246"/>
      <c r="CT77" s="246"/>
      <c r="CU77" s="246"/>
      <c r="CV77" s="246"/>
      <c r="CW77" s="246"/>
      <c r="CX77" s="246"/>
      <c r="CY77" s="246"/>
      <c r="CZ77" s="246"/>
      <c r="DA77" s="246"/>
      <c r="DB77" s="246"/>
      <c r="DC77" s="246"/>
      <c r="DD77" s="246"/>
      <c r="DE77" s="246"/>
      <c r="DF77" s="246"/>
      <c r="DG77" s="246"/>
      <c r="DH77" s="246"/>
      <c r="DI77" s="246"/>
      <c r="DJ77" s="246"/>
      <c r="DK77" s="246"/>
      <c r="DL77" s="246"/>
      <c r="DM77" s="246"/>
      <c r="DN77" s="246"/>
      <c r="DO77" s="246"/>
      <c r="DP77" s="246"/>
      <c r="DQ77" s="246"/>
      <c r="DR77" s="246"/>
      <c r="DS77" s="246"/>
      <c r="DT77" s="246"/>
      <c r="DU77" s="246"/>
      <c r="DV77" s="246"/>
      <c r="DW77" s="246"/>
      <c r="DX77" s="246"/>
      <c r="DY77" s="246"/>
      <c r="DZ77" s="246"/>
      <c r="EA77" s="246"/>
      <c r="EB77" s="246"/>
      <c r="EC77" s="246"/>
      <c r="ED77" s="246"/>
      <c r="EE77" s="246"/>
      <c r="EF77" s="246"/>
      <c r="EG77" s="246"/>
      <c r="EH77" s="246"/>
      <c r="EI77" s="246"/>
      <c r="EJ77" s="246"/>
      <c r="EK77" s="246"/>
      <c r="EL77" s="246"/>
      <c r="EM77" s="246"/>
      <c r="EN77" s="246"/>
      <c r="EO77" s="246"/>
      <c r="EP77" s="246"/>
      <c r="EQ77" s="246"/>
      <c r="ER77" s="246"/>
      <c r="ES77" s="246"/>
      <c r="ET77" s="246"/>
      <c r="EU77" s="246"/>
      <c r="EV77" s="246"/>
      <c r="EW77" s="246"/>
      <c r="EX77" s="246"/>
      <c r="EY77" s="246"/>
      <c r="EZ77" s="246"/>
      <c r="FA77" s="246"/>
      <c r="FB77" s="246"/>
      <c r="FC77" s="246"/>
      <c r="FD77" s="246"/>
      <c r="FE77" s="246"/>
      <c r="FF77" s="246"/>
      <c r="FG77" s="246"/>
      <c r="FH77" s="246"/>
      <c r="FI77" s="246"/>
      <c r="FJ77" s="246"/>
      <c r="FK77" s="246"/>
      <c r="FL77" s="246"/>
      <c r="FM77" s="246"/>
      <c r="FN77" s="246"/>
      <c r="FO77" s="246"/>
      <c r="FP77" s="246"/>
      <c r="FQ77" s="246"/>
      <c r="FR77" s="246"/>
      <c r="FS77" s="246"/>
      <c r="FT77" s="246"/>
      <c r="FU77" s="246"/>
      <c r="FV77" s="246"/>
      <c r="FW77" s="246"/>
      <c r="FX77" s="246"/>
      <c r="FY77" s="246"/>
      <c r="FZ77" s="246"/>
      <c r="GA77" s="246"/>
      <c r="GB77" s="246"/>
      <c r="GC77" s="246"/>
      <c r="GD77" s="246"/>
      <c r="GE77" s="246"/>
      <c r="GF77" s="246"/>
      <c r="GG77" s="246"/>
      <c r="GH77" s="246"/>
      <c r="GI77" s="246"/>
      <c r="GJ77" s="246"/>
      <c r="GK77" s="246"/>
      <c r="GL77" s="246"/>
      <c r="GM77" s="246"/>
      <c r="GN77" s="246"/>
      <c r="GO77" s="246"/>
      <c r="GP77" s="246"/>
      <c r="GQ77" s="246"/>
      <c r="GR77" s="246"/>
      <c r="GS77" s="246"/>
      <c r="GT77" s="246"/>
      <c r="GU77" s="246"/>
      <c r="GV77" s="246"/>
      <c r="GW77" s="246"/>
      <c r="GX77" s="246"/>
      <c r="GY77" s="246"/>
      <c r="GZ77" s="246"/>
      <c r="HA77" s="246"/>
      <c r="HB77" s="246"/>
      <c r="HC77" s="246"/>
      <c r="HD77" s="246"/>
      <c r="HE77" s="246"/>
      <c r="HF77" s="246"/>
      <c r="HG77" s="246"/>
      <c r="HH77" s="246"/>
      <c r="HI77" s="246"/>
      <c r="HJ77" s="246"/>
      <c r="HK77" s="246"/>
      <c r="HL77" s="246"/>
      <c r="HM77" s="246"/>
      <c r="HN77" s="246"/>
      <c r="HO77" s="246"/>
      <c r="HP77" s="246"/>
      <c r="HQ77" s="246"/>
      <c r="HR77" s="246"/>
      <c r="HS77" s="246"/>
      <c r="HT77" s="246"/>
      <c r="HU77" s="246"/>
      <c r="HV77" s="246"/>
      <c r="HW77" s="246"/>
      <c r="HX77" s="246"/>
      <c r="HY77" s="246"/>
      <c r="HZ77" s="246"/>
      <c r="IA77" s="246"/>
      <c r="IB77" s="246"/>
      <c r="IC77" s="246"/>
      <c r="ID77" s="246"/>
      <c r="IE77" s="246"/>
      <c r="IF77" s="246"/>
      <c r="IG77" s="246"/>
      <c r="IH77" s="246"/>
      <c r="II77" s="246"/>
      <c r="IJ77" s="246"/>
      <c r="IK77" s="246"/>
      <c r="IL77" s="246"/>
      <c r="IM77" s="246"/>
      <c r="IN77" s="246"/>
      <c r="IO77" s="246"/>
      <c r="IP77" s="246"/>
      <c r="IQ77" s="246"/>
      <c r="IR77" s="246"/>
      <c r="IS77" s="246"/>
      <c r="IT77" s="246"/>
      <c r="IU77" s="246"/>
    </row>
    <row r="78" spans="1:255" x14ac:dyDescent="0.25">
      <c r="A78" s="197" t="s">
        <v>312</v>
      </c>
      <c r="B78" s="300">
        <v>50</v>
      </c>
      <c r="C78" s="231">
        <v>3.95</v>
      </c>
      <c r="D78" s="231">
        <v>4.0599999999999996</v>
      </c>
      <c r="E78" s="231">
        <v>22.24</v>
      </c>
      <c r="F78" s="231">
        <v>141.5</v>
      </c>
      <c r="G78" s="295" t="s">
        <v>313</v>
      </c>
      <c r="H78" s="225" t="s">
        <v>314</v>
      </c>
    </row>
    <row r="79" spans="1:255" x14ac:dyDescent="0.25">
      <c r="A79" s="307" t="s">
        <v>21</v>
      </c>
      <c r="B79" s="258">
        <v>215</v>
      </c>
      <c r="C79" s="288">
        <v>7.0000000000000007E-2</v>
      </c>
      <c r="D79" s="288">
        <v>0.02</v>
      </c>
      <c r="E79" s="288">
        <v>15</v>
      </c>
      <c r="F79" s="288">
        <v>60</v>
      </c>
      <c r="G79" s="258" t="s">
        <v>22</v>
      </c>
      <c r="H79" s="225" t="s">
        <v>23</v>
      </c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92"/>
      <c r="AV79" s="192"/>
      <c r="AW79" s="192"/>
      <c r="AX79" s="192"/>
      <c r="AY79" s="192"/>
      <c r="AZ79" s="192"/>
      <c r="BA79" s="192"/>
      <c r="BB79" s="192"/>
      <c r="BC79" s="192"/>
      <c r="BD79" s="192"/>
      <c r="BE79" s="192"/>
      <c r="BF79" s="192"/>
      <c r="BG79" s="192"/>
      <c r="BH79" s="192"/>
      <c r="BI79" s="192"/>
      <c r="BJ79" s="192"/>
      <c r="BK79" s="192"/>
      <c r="BL79" s="192"/>
      <c r="BM79" s="192"/>
      <c r="BN79" s="192"/>
      <c r="BO79" s="192"/>
      <c r="BP79" s="192"/>
      <c r="BQ79" s="192"/>
      <c r="BR79" s="192"/>
      <c r="BS79" s="192"/>
      <c r="BT79" s="192"/>
      <c r="BU79" s="192"/>
      <c r="BV79" s="192"/>
      <c r="BW79" s="192"/>
      <c r="BX79" s="192"/>
      <c r="BY79" s="192"/>
      <c r="BZ79" s="192"/>
      <c r="CA79" s="192"/>
      <c r="CB79" s="192"/>
      <c r="CC79" s="192"/>
      <c r="CD79" s="192"/>
      <c r="CE79" s="192"/>
      <c r="CF79" s="192"/>
      <c r="CG79" s="192"/>
      <c r="CH79" s="192"/>
      <c r="CI79" s="192"/>
      <c r="CJ79" s="192"/>
      <c r="CK79" s="192"/>
      <c r="CL79" s="192"/>
      <c r="CM79" s="192"/>
      <c r="CN79" s="192"/>
      <c r="CO79" s="192"/>
      <c r="CP79" s="192"/>
      <c r="CQ79" s="192"/>
      <c r="CR79" s="192"/>
      <c r="CS79" s="192"/>
      <c r="CT79" s="192"/>
      <c r="CU79" s="192"/>
      <c r="CV79" s="192"/>
      <c r="CW79" s="192"/>
      <c r="CX79" s="192"/>
      <c r="CY79" s="192"/>
      <c r="CZ79" s="192"/>
      <c r="DA79" s="192"/>
      <c r="DB79" s="192"/>
      <c r="DC79" s="192"/>
      <c r="DD79" s="192"/>
      <c r="DE79" s="192"/>
      <c r="DF79" s="192"/>
      <c r="DG79" s="192"/>
      <c r="DH79" s="192"/>
      <c r="DI79" s="192"/>
      <c r="DJ79" s="192"/>
      <c r="DK79" s="192"/>
      <c r="DL79" s="192"/>
      <c r="DM79" s="192"/>
      <c r="DN79" s="192"/>
      <c r="DO79" s="192"/>
      <c r="DP79" s="192"/>
      <c r="DQ79" s="192"/>
      <c r="DR79" s="192"/>
      <c r="DS79" s="192"/>
      <c r="DT79" s="192"/>
      <c r="DU79" s="192"/>
      <c r="DV79" s="192"/>
      <c r="DW79" s="192"/>
      <c r="DX79" s="192"/>
      <c r="DY79" s="192"/>
      <c r="DZ79" s="192"/>
      <c r="EA79" s="192"/>
      <c r="EB79" s="192"/>
      <c r="EC79" s="192"/>
      <c r="ED79" s="192"/>
      <c r="EE79" s="192"/>
      <c r="EF79" s="192"/>
      <c r="EG79" s="192"/>
      <c r="EH79" s="192"/>
      <c r="EI79" s="192"/>
      <c r="EJ79" s="192"/>
      <c r="EK79" s="192"/>
      <c r="EL79" s="192"/>
      <c r="EM79" s="192"/>
      <c r="EN79" s="192"/>
      <c r="EO79" s="192"/>
      <c r="EP79" s="192"/>
      <c r="EQ79" s="192"/>
      <c r="ER79" s="192"/>
      <c r="ES79" s="192"/>
      <c r="ET79" s="192"/>
      <c r="EU79" s="192"/>
      <c r="EV79" s="192"/>
      <c r="EW79" s="192"/>
      <c r="EX79" s="192"/>
      <c r="EY79" s="192"/>
      <c r="EZ79" s="192"/>
      <c r="FA79" s="192"/>
      <c r="FB79" s="192"/>
      <c r="FC79" s="192"/>
      <c r="FD79" s="192"/>
      <c r="FE79" s="192"/>
      <c r="FF79" s="192"/>
      <c r="FG79" s="192"/>
      <c r="FH79" s="192"/>
      <c r="FI79" s="192"/>
      <c r="FJ79" s="192"/>
      <c r="FK79" s="192"/>
      <c r="FL79" s="192"/>
      <c r="FM79" s="192"/>
      <c r="FN79" s="192"/>
      <c r="FO79" s="192"/>
      <c r="FP79" s="192"/>
      <c r="FQ79" s="192"/>
      <c r="FR79" s="192"/>
      <c r="FS79" s="192"/>
      <c r="FT79" s="192"/>
      <c r="FU79" s="192"/>
      <c r="FV79" s="192"/>
      <c r="FW79" s="192"/>
      <c r="FX79" s="192"/>
      <c r="FY79" s="192"/>
      <c r="FZ79" s="192"/>
      <c r="GA79" s="192"/>
      <c r="GB79" s="192"/>
      <c r="GC79" s="192"/>
      <c r="GD79" s="192"/>
      <c r="GE79" s="192"/>
      <c r="GF79" s="192"/>
      <c r="GG79" s="192"/>
      <c r="GH79" s="192"/>
      <c r="GI79" s="192"/>
      <c r="GJ79" s="192"/>
      <c r="GK79" s="192"/>
      <c r="GL79" s="192"/>
      <c r="GM79" s="192"/>
      <c r="GN79" s="192"/>
      <c r="GO79" s="192"/>
      <c r="GP79" s="192"/>
      <c r="GQ79" s="192"/>
      <c r="GR79" s="192"/>
      <c r="GS79" s="192"/>
      <c r="GT79" s="192"/>
      <c r="GU79" s="192"/>
      <c r="GV79" s="192"/>
      <c r="GW79" s="192"/>
      <c r="GX79" s="192"/>
      <c r="GY79" s="192"/>
      <c r="GZ79" s="192"/>
      <c r="HA79" s="192"/>
      <c r="HB79" s="192"/>
      <c r="HC79" s="192"/>
      <c r="HD79" s="192"/>
      <c r="HE79" s="192"/>
      <c r="HF79" s="192"/>
      <c r="HG79" s="192"/>
      <c r="HH79" s="192"/>
      <c r="HI79" s="192"/>
      <c r="HJ79" s="192"/>
      <c r="HK79" s="192"/>
      <c r="HL79" s="192"/>
      <c r="HM79" s="192"/>
      <c r="HN79" s="192"/>
      <c r="HO79" s="192"/>
      <c r="HP79" s="192"/>
      <c r="HQ79" s="192"/>
      <c r="HR79" s="192"/>
      <c r="HS79" s="192"/>
      <c r="HT79" s="192"/>
      <c r="HU79" s="192"/>
      <c r="HV79" s="192"/>
      <c r="HW79" s="192"/>
      <c r="HX79" s="192"/>
      <c r="HY79" s="192"/>
      <c r="HZ79" s="192"/>
      <c r="IA79" s="192"/>
      <c r="IB79" s="192"/>
      <c r="IC79" s="192"/>
      <c r="ID79" s="192"/>
      <c r="IE79" s="192"/>
      <c r="IF79" s="192"/>
      <c r="IG79" s="192"/>
      <c r="IH79" s="192"/>
      <c r="II79" s="192"/>
      <c r="IJ79" s="192"/>
      <c r="IK79" s="192"/>
      <c r="IL79" s="192"/>
      <c r="IM79" s="192"/>
      <c r="IN79" s="192"/>
      <c r="IO79" s="192"/>
      <c r="IP79" s="192"/>
      <c r="IQ79" s="192"/>
      <c r="IR79" s="192"/>
      <c r="IS79" s="192"/>
      <c r="IT79" s="192"/>
      <c r="IU79" s="192"/>
    </row>
    <row r="80" spans="1:255" x14ac:dyDescent="0.3">
      <c r="A80" s="218" t="s">
        <v>25</v>
      </c>
      <c r="B80" s="188">
        <f>SUM(B78:B79)</f>
        <v>265</v>
      </c>
      <c r="C80" s="188">
        <f>SUM(C78:C79)</f>
        <v>4.0200000000000005</v>
      </c>
      <c r="D80" s="188">
        <f>SUM(D78:D79)</f>
        <v>4.0799999999999992</v>
      </c>
      <c r="E80" s="188">
        <f>SUM(E78:E79)</f>
        <v>37.239999999999995</v>
      </c>
      <c r="F80" s="188">
        <f>SUM(F78:F79)</f>
        <v>201.5</v>
      </c>
      <c r="G80" s="188"/>
      <c r="H80" s="188"/>
      <c r="I80" s="246"/>
      <c r="J80" s="246"/>
      <c r="K80" s="246"/>
      <c r="L80" s="246"/>
      <c r="M80" s="246"/>
      <c r="N80" s="246"/>
      <c r="O80" s="246"/>
      <c r="P80" s="246"/>
      <c r="Q80" s="246"/>
      <c r="R80" s="246"/>
      <c r="S80" s="246"/>
      <c r="T80" s="246"/>
      <c r="U80" s="246"/>
      <c r="V80" s="246"/>
      <c r="W80" s="246"/>
      <c r="X80" s="246"/>
      <c r="Y80" s="246"/>
      <c r="Z80" s="246"/>
      <c r="AA80" s="246"/>
      <c r="AB80" s="246"/>
      <c r="AC80" s="246"/>
      <c r="AD80" s="246"/>
      <c r="AE80" s="246"/>
      <c r="AF80" s="246"/>
      <c r="AG80" s="246"/>
      <c r="AH80" s="246"/>
      <c r="AI80" s="246"/>
      <c r="AJ80" s="246"/>
      <c r="AK80" s="246"/>
      <c r="AL80" s="246"/>
      <c r="AM80" s="246"/>
      <c r="AN80" s="246"/>
      <c r="AO80" s="246"/>
      <c r="AP80" s="246"/>
      <c r="AQ80" s="246"/>
      <c r="AR80" s="246"/>
      <c r="AS80" s="246"/>
      <c r="AT80" s="246"/>
      <c r="AU80" s="246"/>
      <c r="AV80" s="246"/>
      <c r="AW80" s="246"/>
      <c r="AX80" s="246"/>
      <c r="AY80" s="246"/>
      <c r="AZ80" s="246"/>
      <c r="BA80" s="246"/>
      <c r="BB80" s="246"/>
      <c r="BC80" s="246"/>
      <c r="BD80" s="246"/>
      <c r="BE80" s="246"/>
      <c r="BF80" s="246"/>
      <c r="BG80" s="246"/>
      <c r="BH80" s="246"/>
      <c r="BI80" s="246"/>
      <c r="BJ80" s="246"/>
      <c r="BK80" s="246"/>
      <c r="BL80" s="246"/>
      <c r="BM80" s="246"/>
      <c r="BN80" s="246"/>
      <c r="BO80" s="246"/>
      <c r="BP80" s="246"/>
      <c r="BQ80" s="246"/>
      <c r="BR80" s="246"/>
      <c r="BS80" s="246"/>
      <c r="BT80" s="246"/>
      <c r="BU80" s="246"/>
      <c r="BV80" s="246"/>
      <c r="BW80" s="246"/>
      <c r="BX80" s="246"/>
      <c r="BY80" s="246"/>
      <c r="BZ80" s="246"/>
      <c r="CA80" s="246"/>
      <c r="CB80" s="246"/>
      <c r="CC80" s="246"/>
      <c r="CD80" s="246"/>
      <c r="CE80" s="246"/>
      <c r="CF80" s="246"/>
      <c r="CG80" s="246"/>
      <c r="CH80" s="246"/>
      <c r="CI80" s="246"/>
      <c r="CJ80" s="246"/>
      <c r="CK80" s="246"/>
      <c r="CL80" s="246"/>
      <c r="CM80" s="246"/>
      <c r="CN80" s="246"/>
      <c r="CO80" s="246"/>
      <c r="CP80" s="246"/>
      <c r="CQ80" s="246"/>
      <c r="CR80" s="246"/>
      <c r="CS80" s="246"/>
      <c r="CT80" s="246"/>
      <c r="CU80" s="246"/>
      <c r="CV80" s="246"/>
      <c r="CW80" s="246"/>
      <c r="CX80" s="246"/>
      <c r="CY80" s="246"/>
      <c r="CZ80" s="246"/>
      <c r="DA80" s="246"/>
      <c r="DB80" s="246"/>
      <c r="DC80" s="246"/>
      <c r="DD80" s="246"/>
      <c r="DE80" s="246"/>
      <c r="DF80" s="246"/>
      <c r="DG80" s="246"/>
      <c r="DH80" s="246"/>
      <c r="DI80" s="246"/>
      <c r="DJ80" s="246"/>
      <c r="DK80" s="246"/>
      <c r="DL80" s="246"/>
      <c r="DM80" s="246"/>
      <c r="DN80" s="246"/>
      <c r="DO80" s="246"/>
      <c r="DP80" s="246"/>
      <c r="DQ80" s="246"/>
      <c r="DR80" s="246"/>
      <c r="DS80" s="246"/>
      <c r="DT80" s="246"/>
      <c r="DU80" s="246"/>
      <c r="DV80" s="246"/>
      <c r="DW80" s="246"/>
      <c r="DX80" s="246"/>
      <c r="DY80" s="246"/>
      <c r="DZ80" s="246"/>
      <c r="EA80" s="246"/>
      <c r="EB80" s="246"/>
      <c r="EC80" s="246"/>
      <c r="ED80" s="246"/>
      <c r="EE80" s="246"/>
      <c r="EF80" s="246"/>
      <c r="EG80" s="246"/>
      <c r="EH80" s="246"/>
      <c r="EI80" s="246"/>
      <c r="EJ80" s="246"/>
      <c r="EK80" s="246"/>
      <c r="EL80" s="246"/>
      <c r="EM80" s="246"/>
      <c r="EN80" s="246"/>
      <c r="EO80" s="246"/>
      <c r="EP80" s="246"/>
      <c r="EQ80" s="246"/>
      <c r="ER80" s="246"/>
      <c r="ES80" s="246"/>
      <c r="ET80" s="246"/>
      <c r="EU80" s="246"/>
      <c r="EV80" s="246"/>
      <c r="EW80" s="246"/>
      <c r="EX80" s="246"/>
      <c r="EY80" s="246"/>
      <c r="EZ80" s="246"/>
      <c r="FA80" s="246"/>
      <c r="FB80" s="246"/>
      <c r="FC80" s="246"/>
      <c r="FD80" s="246"/>
      <c r="FE80" s="246"/>
      <c r="FF80" s="246"/>
      <c r="FG80" s="246"/>
      <c r="FH80" s="246"/>
      <c r="FI80" s="246"/>
      <c r="FJ80" s="246"/>
      <c r="FK80" s="246"/>
      <c r="FL80" s="246"/>
      <c r="FM80" s="246"/>
      <c r="FN80" s="246"/>
      <c r="FO80" s="246"/>
      <c r="FP80" s="246"/>
      <c r="FQ80" s="246"/>
      <c r="FR80" s="246"/>
      <c r="FS80" s="246"/>
      <c r="FT80" s="246"/>
      <c r="FU80" s="246"/>
      <c r="FV80" s="246"/>
      <c r="FW80" s="246"/>
      <c r="FX80" s="246"/>
      <c r="FY80" s="246"/>
      <c r="FZ80" s="246"/>
      <c r="GA80" s="246"/>
      <c r="GB80" s="246"/>
      <c r="GC80" s="246"/>
      <c r="GD80" s="246"/>
      <c r="GE80" s="246"/>
      <c r="GF80" s="246"/>
      <c r="GG80" s="246"/>
      <c r="GH80" s="246"/>
      <c r="GI80" s="246"/>
      <c r="GJ80" s="246"/>
      <c r="GK80" s="246"/>
      <c r="GL80" s="246"/>
      <c r="GM80" s="246"/>
      <c r="GN80" s="246"/>
      <c r="GO80" s="246"/>
      <c r="GP80" s="246"/>
      <c r="GQ80" s="246"/>
      <c r="GR80" s="246"/>
      <c r="GS80" s="246"/>
      <c r="GT80" s="246"/>
      <c r="GU80" s="246"/>
      <c r="GV80" s="246"/>
      <c r="GW80" s="246"/>
      <c r="GX80" s="246"/>
      <c r="GY80" s="246"/>
      <c r="GZ80" s="246"/>
      <c r="HA80" s="246"/>
      <c r="HB80" s="246"/>
      <c r="HC80" s="246"/>
      <c r="HD80" s="246"/>
      <c r="HE80" s="246"/>
      <c r="HF80" s="246"/>
      <c r="HG80" s="246"/>
      <c r="HH80" s="246"/>
      <c r="HI80" s="246"/>
      <c r="HJ80" s="246"/>
      <c r="HK80" s="246"/>
      <c r="HL80" s="246"/>
      <c r="HM80" s="246"/>
      <c r="HN80" s="246"/>
      <c r="HO80" s="246"/>
      <c r="HP80" s="246"/>
      <c r="HQ80" s="246"/>
      <c r="HR80" s="246"/>
      <c r="HS80" s="246"/>
      <c r="HT80" s="246"/>
      <c r="HU80" s="246"/>
      <c r="HV80" s="246"/>
      <c r="HW80" s="246"/>
      <c r="HX80" s="246"/>
      <c r="HY80" s="246"/>
      <c r="HZ80" s="246"/>
      <c r="IA80" s="246"/>
      <c r="IB80" s="246"/>
      <c r="IC80" s="246"/>
      <c r="ID80" s="246"/>
      <c r="IE80" s="246"/>
      <c r="IF80" s="246"/>
      <c r="IG80" s="246"/>
      <c r="IH80" s="246"/>
      <c r="II80" s="246"/>
      <c r="IJ80" s="246"/>
      <c r="IK80" s="246"/>
      <c r="IL80" s="246"/>
      <c r="IM80" s="246"/>
      <c r="IN80" s="246"/>
      <c r="IO80" s="246"/>
      <c r="IP80" s="246"/>
      <c r="IQ80" s="246"/>
      <c r="IR80" s="246"/>
      <c r="IS80" s="246"/>
      <c r="IT80" s="246"/>
      <c r="IU80" s="246"/>
    </row>
    <row r="81" spans="1:255" x14ac:dyDescent="0.3">
      <c r="A81" s="218" t="s">
        <v>184</v>
      </c>
      <c r="B81" s="188">
        <f>SUM(B76,B80)</f>
        <v>850</v>
      </c>
      <c r="C81" s="188">
        <f>SUM(C76,C80)</f>
        <v>25.400000000000002</v>
      </c>
      <c r="D81" s="188">
        <f>SUM(D76,D80)</f>
        <v>25.509999999999998</v>
      </c>
      <c r="E81" s="188">
        <f>SUM(E76,E80)</f>
        <v>92.399999999999991</v>
      </c>
      <c r="F81" s="188">
        <f>SUM(F76,F80)</f>
        <v>701.40000000000009</v>
      </c>
      <c r="G81" s="188"/>
      <c r="H81" s="188"/>
      <c r="I81" s="246"/>
      <c r="J81" s="246"/>
      <c r="K81" s="246"/>
      <c r="L81" s="246"/>
      <c r="M81" s="246"/>
      <c r="N81" s="246"/>
      <c r="O81" s="246"/>
      <c r="P81" s="246"/>
      <c r="Q81" s="246"/>
      <c r="R81" s="246"/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246"/>
      <c r="AG81" s="246"/>
      <c r="AH81" s="246"/>
      <c r="AI81" s="246"/>
      <c r="AJ81" s="246"/>
      <c r="AK81" s="246"/>
      <c r="AL81" s="246"/>
      <c r="AM81" s="246"/>
      <c r="AN81" s="246"/>
      <c r="AO81" s="246"/>
      <c r="AP81" s="246"/>
      <c r="AQ81" s="246"/>
      <c r="AR81" s="246"/>
      <c r="AS81" s="246"/>
      <c r="AT81" s="246"/>
      <c r="AU81" s="246"/>
      <c r="AV81" s="246"/>
      <c r="AW81" s="246"/>
      <c r="AX81" s="246"/>
      <c r="AY81" s="246"/>
      <c r="AZ81" s="246"/>
      <c r="BA81" s="246"/>
      <c r="BB81" s="246"/>
      <c r="BC81" s="246"/>
      <c r="BD81" s="246"/>
      <c r="BE81" s="246"/>
      <c r="BF81" s="246"/>
      <c r="BG81" s="246"/>
      <c r="BH81" s="246"/>
      <c r="BI81" s="246"/>
      <c r="BJ81" s="246"/>
      <c r="BK81" s="246"/>
      <c r="BL81" s="246"/>
      <c r="BM81" s="246"/>
      <c r="BN81" s="246"/>
      <c r="BO81" s="246"/>
      <c r="BP81" s="246"/>
      <c r="BQ81" s="246"/>
      <c r="BR81" s="246"/>
      <c r="BS81" s="246"/>
      <c r="BT81" s="246"/>
      <c r="BU81" s="246"/>
      <c r="BV81" s="246"/>
      <c r="BW81" s="246"/>
      <c r="BX81" s="246"/>
      <c r="BY81" s="246"/>
      <c r="BZ81" s="246"/>
      <c r="CA81" s="246"/>
      <c r="CB81" s="246"/>
      <c r="CC81" s="246"/>
      <c r="CD81" s="246"/>
      <c r="CE81" s="246"/>
      <c r="CF81" s="246"/>
      <c r="CG81" s="246"/>
      <c r="CH81" s="246"/>
      <c r="CI81" s="246"/>
      <c r="CJ81" s="246"/>
      <c r="CK81" s="246"/>
      <c r="CL81" s="246"/>
      <c r="CM81" s="246"/>
      <c r="CN81" s="246"/>
      <c r="CO81" s="246"/>
      <c r="CP81" s="246"/>
      <c r="CQ81" s="246"/>
      <c r="CR81" s="246"/>
      <c r="CS81" s="246"/>
      <c r="CT81" s="246"/>
      <c r="CU81" s="246"/>
      <c r="CV81" s="246"/>
      <c r="CW81" s="246"/>
      <c r="CX81" s="246"/>
      <c r="CY81" s="246"/>
      <c r="CZ81" s="246"/>
      <c r="DA81" s="246"/>
      <c r="DB81" s="246"/>
      <c r="DC81" s="246"/>
      <c r="DD81" s="246"/>
      <c r="DE81" s="246"/>
      <c r="DF81" s="246"/>
      <c r="DG81" s="246"/>
      <c r="DH81" s="246"/>
      <c r="DI81" s="246"/>
      <c r="DJ81" s="246"/>
      <c r="DK81" s="246"/>
      <c r="DL81" s="246"/>
      <c r="DM81" s="246"/>
      <c r="DN81" s="246"/>
      <c r="DO81" s="246"/>
      <c r="DP81" s="246"/>
      <c r="DQ81" s="246"/>
      <c r="DR81" s="246"/>
      <c r="DS81" s="246"/>
      <c r="DT81" s="246"/>
      <c r="DU81" s="246"/>
      <c r="DV81" s="246"/>
      <c r="DW81" s="246"/>
      <c r="DX81" s="246"/>
      <c r="DY81" s="246"/>
      <c r="DZ81" s="246"/>
      <c r="EA81" s="246"/>
      <c r="EB81" s="246"/>
      <c r="EC81" s="246"/>
      <c r="ED81" s="246"/>
      <c r="EE81" s="246"/>
      <c r="EF81" s="246"/>
      <c r="EG81" s="246"/>
      <c r="EH81" s="246"/>
      <c r="EI81" s="246"/>
      <c r="EJ81" s="246"/>
      <c r="EK81" s="246"/>
      <c r="EL81" s="246"/>
      <c r="EM81" s="246"/>
      <c r="EN81" s="246"/>
      <c r="EO81" s="246"/>
      <c r="EP81" s="246"/>
      <c r="EQ81" s="246"/>
      <c r="ER81" s="246"/>
      <c r="ES81" s="246"/>
      <c r="ET81" s="246"/>
      <c r="EU81" s="246"/>
      <c r="EV81" s="246"/>
      <c r="EW81" s="246"/>
      <c r="EX81" s="246"/>
      <c r="EY81" s="246"/>
      <c r="EZ81" s="246"/>
      <c r="FA81" s="246"/>
      <c r="FB81" s="246"/>
      <c r="FC81" s="246"/>
      <c r="FD81" s="246"/>
      <c r="FE81" s="246"/>
      <c r="FF81" s="246"/>
      <c r="FG81" s="246"/>
      <c r="FH81" s="246"/>
      <c r="FI81" s="246"/>
      <c r="FJ81" s="246"/>
      <c r="FK81" s="246"/>
      <c r="FL81" s="246"/>
      <c r="FM81" s="246"/>
      <c r="FN81" s="246"/>
      <c r="FO81" s="246"/>
      <c r="FP81" s="246"/>
      <c r="FQ81" s="246"/>
      <c r="FR81" s="246"/>
      <c r="FS81" s="246"/>
      <c r="FT81" s="246"/>
      <c r="FU81" s="246"/>
      <c r="FV81" s="246"/>
      <c r="FW81" s="246"/>
      <c r="FX81" s="246"/>
      <c r="FY81" s="246"/>
      <c r="FZ81" s="246"/>
      <c r="GA81" s="246"/>
      <c r="GB81" s="246"/>
      <c r="GC81" s="246"/>
      <c r="GD81" s="246"/>
      <c r="GE81" s="246"/>
      <c r="GF81" s="246"/>
      <c r="GG81" s="246"/>
      <c r="GH81" s="246"/>
      <c r="GI81" s="246"/>
      <c r="GJ81" s="246"/>
      <c r="GK81" s="246"/>
      <c r="GL81" s="246"/>
      <c r="GM81" s="246"/>
      <c r="GN81" s="246"/>
      <c r="GO81" s="246"/>
      <c r="GP81" s="246"/>
      <c r="GQ81" s="246"/>
      <c r="GR81" s="246"/>
      <c r="GS81" s="246"/>
      <c r="GT81" s="246"/>
      <c r="GU81" s="246"/>
      <c r="GV81" s="246"/>
      <c r="GW81" s="246"/>
      <c r="GX81" s="246"/>
      <c r="GY81" s="246"/>
      <c r="GZ81" s="246"/>
      <c r="HA81" s="246"/>
      <c r="HB81" s="246"/>
      <c r="HC81" s="246"/>
      <c r="HD81" s="246"/>
      <c r="HE81" s="246"/>
      <c r="HF81" s="246"/>
      <c r="HG81" s="246"/>
      <c r="HH81" s="246"/>
      <c r="HI81" s="246"/>
      <c r="HJ81" s="246"/>
      <c r="HK81" s="246"/>
      <c r="HL81" s="246"/>
      <c r="HM81" s="246"/>
      <c r="HN81" s="246"/>
      <c r="HO81" s="246"/>
      <c r="HP81" s="246"/>
      <c r="HQ81" s="246"/>
      <c r="HR81" s="246"/>
      <c r="HS81" s="246"/>
      <c r="HT81" s="246"/>
      <c r="HU81" s="246"/>
      <c r="HV81" s="246"/>
      <c r="HW81" s="246"/>
      <c r="HX81" s="246"/>
      <c r="HY81" s="246"/>
      <c r="HZ81" s="246"/>
      <c r="IA81" s="246"/>
      <c r="IB81" s="246"/>
      <c r="IC81" s="246"/>
      <c r="ID81" s="246"/>
      <c r="IE81" s="246"/>
      <c r="IF81" s="246"/>
      <c r="IG81" s="246"/>
      <c r="IH81" s="246"/>
      <c r="II81" s="246"/>
      <c r="IJ81" s="246"/>
      <c r="IK81" s="246"/>
      <c r="IL81" s="246"/>
      <c r="IM81" s="246"/>
      <c r="IN81" s="246"/>
      <c r="IO81" s="246"/>
      <c r="IP81" s="246"/>
      <c r="IQ81" s="246"/>
      <c r="IR81" s="246"/>
      <c r="IS81" s="246"/>
      <c r="IT81" s="246"/>
      <c r="IU81" s="246"/>
    </row>
    <row r="82" spans="1:255" ht="13.8" x14ac:dyDescent="0.3">
      <c r="A82" s="278" t="s">
        <v>137</v>
      </c>
      <c r="B82" s="279"/>
      <c r="C82" s="279"/>
      <c r="D82" s="279"/>
      <c r="E82" s="279"/>
      <c r="F82" s="279"/>
      <c r="G82" s="279"/>
      <c r="H82" s="280"/>
    </row>
    <row r="83" spans="1:255" x14ac:dyDescent="0.3">
      <c r="A83" s="185" t="s">
        <v>1</v>
      </c>
      <c r="B83" s="186"/>
      <c r="C83" s="186"/>
      <c r="D83" s="186"/>
      <c r="E83" s="186"/>
      <c r="F83" s="186"/>
      <c r="G83" s="186"/>
      <c r="H83" s="187"/>
    </row>
    <row r="84" spans="1:255" ht="12" customHeight="1" x14ac:dyDescent="0.25">
      <c r="A84" s="188" t="s">
        <v>247</v>
      </c>
      <c r="B84" s="188" t="s">
        <v>6</v>
      </c>
      <c r="C84" s="189" t="s">
        <v>248</v>
      </c>
      <c r="D84" s="189" t="s">
        <v>249</v>
      </c>
      <c r="E84" s="189" t="s">
        <v>250</v>
      </c>
      <c r="F84" s="190" t="s">
        <v>10</v>
      </c>
      <c r="G84" s="290" t="s">
        <v>4</v>
      </c>
      <c r="H84" s="189" t="s">
        <v>251</v>
      </c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  <c r="AH84" s="192"/>
      <c r="AI84" s="192"/>
      <c r="AJ84" s="192"/>
      <c r="AK84" s="192"/>
      <c r="AL84" s="192"/>
      <c r="AM84" s="192"/>
      <c r="AN84" s="192"/>
      <c r="AO84" s="192"/>
      <c r="AP84" s="192"/>
      <c r="AQ84" s="192"/>
      <c r="AR84" s="192"/>
      <c r="AS84" s="192"/>
      <c r="AT84" s="192"/>
      <c r="AU84" s="192"/>
      <c r="AV84" s="192"/>
      <c r="AW84" s="192"/>
      <c r="AX84" s="192"/>
      <c r="AY84" s="192"/>
      <c r="AZ84" s="192"/>
      <c r="BA84" s="192"/>
      <c r="BB84" s="192"/>
      <c r="BC84" s="192"/>
      <c r="BD84" s="192"/>
      <c r="BE84" s="192"/>
      <c r="BF84" s="192"/>
      <c r="BG84" s="192"/>
      <c r="BH84" s="192"/>
      <c r="BI84" s="192"/>
      <c r="BJ84" s="192"/>
      <c r="BK84" s="192"/>
      <c r="BL84" s="192"/>
      <c r="BM84" s="192"/>
      <c r="BN84" s="192"/>
      <c r="BO84" s="192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  <c r="EG84" s="192"/>
      <c r="EH84" s="192"/>
      <c r="EI84" s="192"/>
      <c r="EJ84" s="192"/>
      <c r="EK84" s="192"/>
      <c r="EL84" s="192"/>
      <c r="EM84" s="192"/>
      <c r="EN84" s="192"/>
      <c r="EO84" s="192"/>
      <c r="EP84" s="192"/>
      <c r="EQ84" s="192"/>
      <c r="ER84" s="192"/>
      <c r="ES84" s="192"/>
      <c r="ET84" s="192"/>
      <c r="EU84" s="192"/>
      <c r="EV84" s="192"/>
      <c r="EW84" s="192"/>
      <c r="EX84" s="192"/>
      <c r="EY84" s="192"/>
      <c r="EZ84" s="192"/>
      <c r="FA84" s="192"/>
      <c r="FB84" s="192"/>
      <c r="FC84" s="192"/>
      <c r="FD84" s="192"/>
      <c r="FE84" s="192"/>
      <c r="FF84" s="192"/>
      <c r="FG84" s="192"/>
      <c r="FH84" s="192"/>
      <c r="FI84" s="192"/>
      <c r="FJ84" s="192"/>
      <c r="FK84" s="192"/>
      <c r="FL84" s="192"/>
      <c r="FM84" s="192"/>
      <c r="FN84" s="192"/>
      <c r="FO84" s="192"/>
      <c r="FP84" s="192"/>
      <c r="FQ84" s="192"/>
      <c r="FR84" s="192"/>
      <c r="FS84" s="192"/>
      <c r="FT84" s="192"/>
      <c r="FU84" s="192"/>
      <c r="FV84" s="192"/>
      <c r="FW84" s="192"/>
      <c r="FX84" s="192"/>
      <c r="FY84" s="192"/>
      <c r="FZ84" s="192"/>
      <c r="GA84" s="192"/>
      <c r="GB84" s="192"/>
      <c r="GC84" s="192"/>
      <c r="GD84" s="192"/>
      <c r="GE84" s="192"/>
      <c r="GF84" s="192"/>
      <c r="GG84" s="192"/>
      <c r="GH84" s="192"/>
      <c r="GI84" s="192"/>
      <c r="GJ84" s="192"/>
      <c r="GK84" s="192"/>
      <c r="GL84" s="192"/>
      <c r="GM84" s="192"/>
      <c r="GN84" s="192"/>
      <c r="GO84" s="192"/>
      <c r="GP84" s="192"/>
      <c r="GQ84" s="192"/>
      <c r="GR84" s="192"/>
      <c r="GS84" s="192"/>
      <c r="GT84" s="192"/>
      <c r="GU84" s="192"/>
      <c r="GV84" s="192"/>
      <c r="GW84" s="192"/>
      <c r="GX84" s="192"/>
      <c r="GY84" s="192"/>
      <c r="GZ84" s="192"/>
      <c r="HA84" s="192"/>
      <c r="HB84" s="192"/>
      <c r="HC84" s="192"/>
      <c r="HD84" s="192"/>
      <c r="HE84" s="192"/>
      <c r="HF84" s="192"/>
      <c r="HG84" s="192"/>
      <c r="HH84" s="192"/>
      <c r="HI84" s="192"/>
      <c r="HJ84" s="192"/>
      <c r="HK84" s="192"/>
      <c r="HL84" s="192"/>
      <c r="HM84" s="192"/>
      <c r="HN84" s="192"/>
      <c r="HO84" s="192"/>
      <c r="HP84" s="192"/>
      <c r="HQ84" s="192"/>
      <c r="HR84" s="192"/>
      <c r="HS84" s="192"/>
      <c r="HT84" s="192"/>
      <c r="HU84" s="192"/>
      <c r="HV84" s="192"/>
      <c r="HW84" s="192"/>
      <c r="HX84" s="192"/>
      <c r="HY84" s="192"/>
      <c r="HZ84" s="192"/>
      <c r="IA84" s="192"/>
      <c r="IB84" s="192"/>
      <c r="IC84" s="192"/>
      <c r="ID84" s="192"/>
      <c r="IE84" s="192"/>
      <c r="IF84" s="192"/>
      <c r="IG84" s="192"/>
      <c r="IH84" s="192"/>
      <c r="II84" s="192"/>
      <c r="IJ84" s="192"/>
      <c r="IK84" s="192"/>
      <c r="IL84" s="192"/>
      <c r="IM84" s="192"/>
      <c r="IN84" s="192"/>
      <c r="IO84" s="192"/>
      <c r="IP84" s="192"/>
      <c r="IQ84" s="192"/>
      <c r="IR84" s="192"/>
      <c r="IS84" s="192"/>
      <c r="IT84" s="192"/>
      <c r="IU84" s="192"/>
    </row>
    <row r="85" spans="1:255" x14ac:dyDescent="0.3">
      <c r="A85" s="193" t="s">
        <v>322</v>
      </c>
      <c r="B85" s="194"/>
      <c r="C85" s="195"/>
      <c r="D85" s="195"/>
      <c r="E85" s="195"/>
      <c r="F85" s="195"/>
      <c r="G85" s="194"/>
      <c r="H85" s="196"/>
    </row>
    <row r="86" spans="1:255" ht="24" x14ac:dyDescent="0.3">
      <c r="A86" s="197" t="s">
        <v>324</v>
      </c>
      <c r="B86" s="198">
        <v>50</v>
      </c>
      <c r="C86" s="271">
        <v>0.55000000000000004</v>
      </c>
      <c r="D86" s="271">
        <v>0.1</v>
      </c>
      <c r="E86" s="271">
        <v>1.9</v>
      </c>
      <c r="F86" s="271">
        <v>11</v>
      </c>
      <c r="G86" s="272" t="s">
        <v>263</v>
      </c>
      <c r="H86" s="253" t="s">
        <v>264</v>
      </c>
    </row>
    <row r="87" spans="1:255" s="207" customFormat="1" ht="13.5" customHeight="1" x14ac:dyDescent="0.25">
      <c r="A87" s="233" t="s">
        <v>157</v>
      </c>
      <c r="B87" s="298">
        <v>100</v>
      </c>
      <c r="C87" s="204">
        <v>16.32</v>
      </c>
      <c r="D87" s="204">
        <v>12.3</v>
      </c>
      <c r="E87" s="204">
        <v>14.38</v>
      </c>
      <c r="F87" s="204">
        <v>242.41</v>
      </c>
      <c r="G87" s="309" t="s">
        <v>158</v>
      </c>
      <c r="H87" s="235" t="s">
        <v>159</v>
      </c>
    </row>
    <row r="88" spans="1:255" ht="24" x14ac:dyDescent="0.3">
      <c r="A88" s="208" t="s">
        <v>245</v>
      </c>
      <c r="B88" s="198">
        <v>180</v>
      </c>
      <c r="C88" s="231">
        <v>4.38</v>
      </c>
      <c r="D88" s="231">
        <v>6.44</v>
      </c>
      <c r="E88" s="231">
        <v>44.02</v>
      </c>
      <c r="F88" s="231">
        <v>251.64</v>
      </c>
      <c r="G88" s="288" t="s">
        <v>87</v>
      </c>
      <c r="H88" s="257" t="s">
        <v>88</v>
      </c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  <c r="AI88" s="255"/>
      <c r="AJ88" s="255"/>
      <c r="AK88" s="255"/>
      <c r="AL88" s="255"/>
      <c r="AM88" s="255"/>
      <c r="AN88" s="255"/>
      <c r="AO88" s="255"/>
      <c r="AP88" s="255"/>
      <c r="AQ88" s="255"/>
      <c r="AR88" s="255"/>
      <c r="AS88" s="255"/>
      <c r="AT88" s="255"/>
      <c r="AU88" s="255"/>
      <c r="AV88" s="255"/>
      <c r="AW88" s="255"/>
      <c r="AX88" s="255"/>
      <c r="AY88" s="255"/>
      <c r="AZ88" s="255"/>
      <c r="BA88" s="255"/>
      <c r="BB88" s="255"/>
      <c r="BC88" s="255"/>
      <c r="BD88" s="255"/>
      <c r="BE88" s="255"/>
      <c r="BF88" s="255"/>
      <c r="BG88" s="255"/>
      <c r="BH88" s="255"/>
      <c r="BI88" s="255"/>
      <c r="BJ88" s="255"/>
      <c r="BK88" s="255"/>
      <c r="BL88" s="255"/>
      <c r="BM88" s="255"/>
      <c r="BN88" s="255"/>
      <c r="BO88" s="255"/>
      <c r="BP88" s="255"/>
      <c r="BQ88" s="255"/>
      <c r="BR88" s="255"/>
      <c r="BS88" s="255"/>
      <c r="BT88" s="255"/>
      <c r="BU88" s="255"/>
      <c r="BV88" s="255"/>
      <c r="BW88" s="255"/>
      <c r="BX88" s="255"/>
      <c r="BY88" s="255"/>
      <c r="BZ88" s="255"/>
      <c r="CA88" s="255"/>
      <c r="CB88" s="255"/>
      <c r="CC88" s="255"/>
      <c r="CD88" s="255"/>
      <c r="CE88" s="255"/>
      <c r="CF88" s="255"/>
      <c r="CG88" s="255"/>
      <c r="CH88" s="255"/>
      <c r="CI88" s="255"/>
      <c r="CJ88" s="255"/>
      <c r="CK88" s="255"/>
      <c r="CL88" s="255"/>
      <c r="CM88" s="255"/>
      <c r="CN88" s="255"/>
      <c r="CO88" s="255"/>
      <c r="CP88" s="255"/>
      <c r="CQ88" s="255"/>
      <c r="CR88" s="255"/>
      <c r="CS88" s="255"/>
      <c r="CT88" s="255"/>
      <c r="CU88" s="255"/>
      <c r="CV88" s="255"/>
      <c r="CW88" s="255"/>
      <c r="CX88" s="255"/>
      <c r="CY88" s="255"/>
      <c r="CZ88" s="255"/>
      <c r="DA88" s="255"/>
      <c r="DB88" s="255"/>
      <c r="DC88" s="255"/>
      <c r="DD88" s="255"/>
      <c r="DE88" s="255"/>
      <c r="DF88" s="255"/>
      <c r="DG88" s="255"/>
      <c r="DH88" s="255"/>
      <c r="DI88" s="255"/>
      <c r="DJ88" s="255"/>
      <c r="DK88" s="255"/>
      <c r="DL88" s="255"/>
      <c r="DM88" s="255"/>
      <c r="DN88" s="255"/>
      <c r="DO88" s="255"/>
      <c r="DP88" s="255"/>
      <c r="DQ88" s="255"/>
      <c r="DR88" s="255"/>
      <c r="DS88" s="255"/>
      <c r="DT88" s="255"/>
      <c r="DU88" s="255"/>
      <c r="DV88" s="255"/>
      <c r="DW88" s="255"/>
      <c r="DX88" s="255"/>
      <c r="DY88" s="255"/>
      <c r="DZ88" s="255"/>
      <c r="EA88" s="255"/>
      <c r="EB88" s="255"/>
      <c r="EC88" s="255"/>
      <c r="ED88" s="255"/>
      <c r="EE88" s="255"/>
      <c r="EF88" s="255"/>
      <c r="EG88" s="255"/>
      <c r="EH88" s="255"/>
      <c r="EI88" s="255"/>
      <c r="EJ88" s="255"/>
      <c r="EK88" s="255"/>
      <c r="EL88" s="255"/>
      <c r="EM88" s="255"/>
      <c r="EN88" s="255"/>
      <c r="EO88" s="255"/>
      <c r="EP88" s="255"/>
      <c r="EQ88" s="255"/>
      <c r="ER88" s="255"/>
      <c r="ES88" s="255"/>
      <c r="ET88" s="255"/>
      <c r="EU88" s="255"/>
      <c r="EV88" s="255"/>
      <c r="EW88" s="255"/>
      <c r="EX88" s="255"/>
      <c r="EY88" s="255"/>
      <c r="EZ88" s="255"/>
      <c r="FA88" s="255"/>
      <c r="FB88" s="255"/>
      <c r="FC88" s="255"/>
      <c r="FD88" s="255"/>
      <c r="FE88" s="255"/>
      <c r="FF88" s="255"/>
      <c r="FG88" s="255"/>
      <c r="FH88" s="255"/>
      <c r="FI88" s="255"/>
      <c r="FJ88" s="255"/>
      <c r="FK88" s="255"/>
      <c r="FL88" s="255"/>
      <c r="FM88" s="255"/>
      <c r="FN88" s="255"/>
      <c r="FO88" s="255"/>
      <c r="FP88" s="255"/>
      <c r="FQ88" s="255"/>
      <c r="FR88" s="255"/>
      <c r="FS88" s="255"/>
      <c r="FT88" s="255"/>
      <c r="FU88" s="255"/>
      <c r="FV88" s="255"/>
      <c r="FW88" s="255"/>
      <c r="FX88" s="255"/>
      <c r="FY88" s="255"/>
      <c r="FZ88" s="255"/>
      <c r="GA88" s="255"/>
      <c r="GB88" s="255"/>
      <c r="GC88" s="255"/>
      <c r="GD88" s="255"/>
      <c r="GE88" s="255"/>
      <c r="GF88" s="255"/>
      <c r="GG88" s="255"/>
      <c r="GH88" s="255"/>
      <c r="GI88" s="255"/>
      <c r="GJ88" s="255"/>
      <c r="GK88" s="255"/>
      <c r="GL88" s="255"/>
      <c r="GM88" s="255"/>
      <c r="GN88" s="255"/>
      <c r="GO88" s="255"/>
      <c r="GP88" s="255"/>
      <c r="GQ88" s="255"/>
      <c r="GR88" s="255"/>
      <c r="GS88" s="255"/>
      <c r="GT88" s="255"/>
      <c r="GU88" s="255"/>
      <c r="GV88" s="255"/>
      <c r="GW88" s="255"/>
      <c r="GX88" s="255"/>
      <c r="GY88" s="255"/>
      <c r="GZ88" s="255"/>
      <c r="HA88" s="255"/>
      <c r="HB88" s="255"/>
      <c r="HC88" s="255"/>
      <c r="HD88" s="255"/>
      <c r="HE88" s="255"/>
      <c r="HF88" s="255"/>
      <c r="HG88" s="255"/>
      <c r="HH88" s="255"/>
      <c r="HI88" s="255"/>
      <c r="HJ88" s="255"/>
      <c r="HK88" s="255"/>
      <c r="HL88" s="255"/>
      <c r="HM88" s="255"/>
      <c r="HN88" s="255"/>
      <c r="HO88" s="255"/>
      <c r="HP88" s="255"/>
      <c r="HQ88" s="255"/>
      <c r="HR88" s="255"/>
      <c r="HS88" s="255"/>
      <c r="HT88" s="255"/>
      <c r="HU88" s="255"/>
      <c r="HV88" s="255"/>
      <c r="HW88" s="255"/>
      <c r="HX88" s="255"/>
      <c r="HY88" s="255"/>
      <c r="HZ88" s="255"/>
      <c r="IA88" s="255"/>
      <c r="IB88" s="255"/>
      <c r="IC88" s="255"/>
      <c r="ID88" s="255"/>
      <c r="IE88" s="255"/>
      <c r="IF88" s="255"/>
      <c r="IG88" s="255"/>
      <c r="IH88" s="255"/>
      <c r="II88" s="255"/>
      <c r="IJ88" s="255"/>
      <c r="IK88" s="255"/>
      <c r="IL88" s="255"/>
      <c r="IM88" s="255"/>
      <c r="IN88" s="255"/>
      <c r="IO88" s="255"/>
      <c r="IP88" s="255"/>
      <c r="IQ88" s="255"/>
      <c r="IR88" s="255"/>
      <c r="IS88" s="255"/>
      <c r="IT88" s="255"/>
      <c r="IU88" s="255"/>
    </row>
    <row r="89" spans="1:255" x14ac:dyDescent="0.25">
      <c r="A89" s="307" t="s">
        <v>21</v>
      </c>
      <c r="B89" s="258">
        <v>215</v>
      </c>
      <c r="C89" s="288">
        <v>7.0000000000000007E-2</v>
      </c>
      <c r="D89" s="288">
        <v>0.02</v>
      </c>
      <c r="E89" s="288">
        <v>15</v>
      </c>
      <c r="F89" s="288">
        <v>60</v>
      </c>
      <c r="G89" s="258" t="s">
        <v>22</v>
      </c>
      <c r="H89" s="225" t="s">
        <v>23</v>
      </c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2"/>
      <c r="AI89" s="192"/>
      <c r="AJ89" s="192"/>
      <c r="AK89" s="192"/>
      <c r="AL89" s="192"/>
      <c r="AM89" s="192"/>
      <c r="AN89" s="192"/>
      <c r="AO89" s="192"/>
      <c r="AP89" s="192"/>
      <c r="AQ89" s="192"/>
      <c r="AR89" s="192"/>
      <c r="AS89" s="192"/>
      <c r="AT89" s="192"/>
      <c r="AU89" s="192"/>
      <c r="AV89" s="192"/>
      <c r="AW89" s="192"/>
      <c r="AX89" s="192"/>
      <c r="AY89" s="192"/>
      <c r="AZ89" s="192"/>
      <c r="BA89" s="192"/>
      <c r="BB89" s="192"/>
      <c r="BC89" s="192"/>
      <c r="BD89" s="192"/>
      <c r="BE89" s="192"/>
      <c r="BF89" s="192"/>
      <c r="BG89" s="192"/>
      <c r="BH89" s="192"/>
      <c r="BI89" s="192"/>
      <c r="BJ89" s="192"/>
      <c r="BK89" s="192"/>
      <c r="BL89" s="192"/>
      <c r="BM89" s="192"/>
      <c r="BN89" s="192"/>
      <c r="BO89" s="192"/>
      <c r="BP89" s="192"/>
      <c r="BQ89" s="192"/>
      <c r="BR89" s="192"/>
      <c r="BS89" s="192"/>
      <c r="BT89" s="192"/>
      <c r="BU89" s="192"/>
      <c r="BV89" s="192"/>
      <c r="BW89" s="192"/>
      <c r="BX89" s="192"/>
      <c r="BY89" s="192"/>
      <c r="BZ89" s="192"/>
      <c r="CA89" s="192"/>
      <c r="CB89" s="192"/>
      <c r="CC89" s="192"/>
      <c r="CD89" s="192"/>
      <c r="CE89" s="192"/>
      <c r="CF89" s="192"/>
      <c r="CG89" s="192"/>
      <c r="CH89" s="192"/>
      <c r="CI89" s="192"/>
      <c r="CJ89" s="192"/>
      <c r="CK89" s="192"/>
      <c r="CL89" s="192"/>
      <c r="CM89" s="192"/>
      <c r="CN89" s="192"/>
      <c r="CO89" s="192"/>
      <c r="CP89" s="192"/>
      <c r="CQ89" s="192"/>
      <c r="CR89" s="192"/>
      <c r="CS89" s="192"/>
      <c r="CT89" s="192"/>
      <c r="CU89" s="192"/>
      <c r="CV89" s="192"/>
      <c r="CW89" s="192"/>
      <c r="CX89" s="192"/>
      <c r="CY89" s="192"/>
      <c r="CZ89" s="192"/>
      <c r="DA89" s="192"/>
      <c r="DB89" s="192"/>
      <c r="DC89" s="192"/>
      <c r="DD89" s="192"/>
      <c r="DE89" s="192"/>
      <c r="DF89" s="192"/>
      <c r="DG89" s="192"/>
      <c r="DH89" s="192"/>
      <c r="DI89" s="192"/>
      <c r="DJ89" s="192"/>
      <c r="DK89" s="192"/>
      <c r="DL89" s="192"/>
      <c r="DM89" s="192"/>
      <c r="DN89" s="192"/>
      <c r="DO89" s="192"/>
      <c r="DP89" s="192"/>
      <c r="DQ89" s="192"/>
      <c r="DR89" s="192"/>
      <c r="DS89" s="192"/>
      <c r="DT89" s="192"/>
      <c r="DU89" s="192"/>
      <c r="DV89" s="192"/>
      <c r="DW89" s="192"/>
      <c r="DX89" s="192"/>
      <c r="DY89" s="192"/>
      <c r="DZ89" s="192"/>
      <c r="EA89" s="192"/>
      <c r="EB89" s="192"/>
      <c r="EC89" s="192"/>
      <c r="ED89" s="192"/>
      <c r="EE89" s="192"/>
      <c r="EF89" s="192"/>
      <c r="EG89" s="192"/>
      <c r="EH89" s="192"/>
      <c r="EI89" s="192"/>
      <c r="EJ89" s="192"/>
      <c r="EK89" s="192"/>
      <c r="EL89" s="192"/>
      <c r="EM89" s="192"/>
      <c r="EN89" s="192"/>
      <c r="EO89" s="192"/>
      <c r="EP89" s="192"/>
      <c r="EQ89" s="192"/>
      <c r="ER89" s="192"/>
      <c r="ES89" s="192"/>
      <c r="ET89" s="192"/>
      <c r="EU89" s="192"/>
      <c r="EV89" s="192"/>
      <c r="EW89" s="192"/>
      <c r="EX89" s="192"/>
      <c r="EY89" s="192"/>
      <c r="EZ89" s="192"/>
      <c r="FA89" s="192"/>
      <c r="FB89" s="192"/>
      <c r="FC89" s="192"/>
      <c r="FD89" s="192"/>
      <c r="FE89" s="192"/>
      <c r="FF89" s="192"/>
      <c r="FG89" s="192"/>
      <c r="FH89" s="192"/>
      <c r="FI89" s="192"/>
      <c r="FJ89" s="192"/>
      <c r="FK89" s="192"/>
      <c r="FL89" s="192"/>
      <c r="FM89" s="192"/>
      <c r="FN89" s="192"/>
      <c r="FO89" s="192"/>
      <c r="FP89" s="192"/>
      <c r="FQ89" s="192"/>
      <c r="FR89" s="192"/>
      <c r="FS89" s="192"/>
      <c r="FT89" s="192"/>
      <c r="FU89" s="192"/>
      <c r="FV89" s="192"/>
      <c r="FW89" s="192"/>
      <c r="FX89" s="192"/>
      <c r="FY89" s="192"/>
      <c r="FZ89" s="192"/>
      <c r="GA89" s="192"/>
      <c r="GB89" s="192"/>
      <c r="GC89" s="192"/>
      <c r="GD89" s="192"/>
      <c r="GE89" s="192"/>
      <c r="GF89" s="192"/>
      <c r="GG89" s="192"/>
      <c r="GH89" s="192"/>
      <c r="GI89" s="192"/>
      <c r="GJ89" s="192"/>
      <c r="GK89" s="192"/>
      <c r="GL89" s="192"/>
      <c r="GM89" s="192"/>
      <c r="GN89" s="192"/>
      <c r="GO89" s="192"/>
      <c r="GP89" s="192"/>
      <c r="GQ89" s="192"/>
      <c r="GR89" s="192"/>
      <c r="GS89" s="192"/>
      <c r="GT89" s="192"/>
      <c r="GU89" s="192"/>
      <c r="GV89" s="192"/>
      <c r="GW89" s="192"/>
      <c r="GX89" s="192"/>
      <c r="GY89" s="192"/>
      <c r="GZ89" s="192"/>
      <c r="HA89" s="192"/>
      <c r="HB89" s="192"/>
      <c r="HC89" s="192"/>
      <c r="HD89" s="192"/>
      <c r="HE89" s="192"/>
      <c r="HF89" s="192"/>
      <c r="HG89" s="192"/>
      <c r="HH89" s="192"/>
      <c r="HI89" s="192"/>
      <c r="HJ89" s="192"/>
      <c r="HK89" s="192"/>
      <c r="HL89" s="192"/>
      <c r="HM89" s="192"/>
      <c r="HN89" s="192"/>
      <c r="HO89" s="192"/>
      <c r="HP89" s="192"/>
      <c r="HQ89" s="192"/>
      <c r="HR89" s="192"/>
      <c r="HS89" s="192"/>
      <c r="HT89" s="192"/>
      <c r="HU89" s="192"/>
      <c r="HV89" s="192"/>
      <c r="HW89" s="192"/>
      <c r="HX89" s="192"/>
      <c r="HY89" s="192"/>
      <c r="HZ89" s="192"/>
      <c r="IA89" s="192"/>
      <c r="IB89" s="192"/>
      <c r="IC89" s="192"/>
      <c r="ID89" s="192"/>
      <c r="IE89" s="192"/>
      <c r="IF89" s="192"/>
      <c r="IG89" s="192"/>
      <c r="IH89" s="192"/>
      <c r="II89" s="192"/>
      <c r="IJ89" s="192"/>
      <c r="IK89" s="192"/>
      <c r="IL89" s="192"/>
      <c r="IM89" s="192"/>
      <c r="IN89" s="192"/>
      <c r="IO89" s="192"/>
      <c r="IP89" s="192"/>
      <c r="IQ89" s="192"/>
      <c r="IR89" s="192"/>
      <c r="IS89" s="192"/>
      <c r="IT89" s="192"/>
      <c r="IU89" s="192"/>
    </row>
    <row r="90" spans="1:255" x14ac:dyDescent="0.3">
      <c r="A90" s="215" t="s">
        <v>48</v>
      </c>
      <c r="B90" s="216">
        <v>20</v>
      </c>
      <c r="C90" s="231">
        <v>1.6</v>
      </c>
      <c r="D90" s="231">
        <v>0.2</v>
      </c>
      <c r="E90" s="231">
        <v>10.199999999999999</v>
      </c>
      <c r="F90" s="231">
        <v>50</v>
      </c>
      <c r="G90" s="210" t="s">
        <v>46</v>
      </c>
      <c r="H90" s="217" t="s">
        <v>49</v>
      </c>
      <c r="I90" s="285"/>
      <c r="J90" s="285"/>
      <c r="K90" s="285"/>
      <c r="L90" s="285"/>
      <c r="M90" s="285"/>
      <c r="N90" s="285"/>
      <c r="O90" s="285"/>
      <c r="P90" s="285"/>
      <c r="Q90" s="285"/>
      <c r="R90" s="285"/>
      <c r="S90" s="285"/>
      <c r="T90" s="285"/>
      <c r="U90" s="285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  <c r="AK90" s="285"/>
      <c r="AL90" s="285"/>
      <c r="AM90" s="285"/>
      <c r="AN90" s="285"/>
      <c r="AO90" s="285"/>
      <c r="AP90" s="285"/>
      <c r="AQ90" s="285"/>
      <c r="AR90" s="285"/>
      <c r="AS90" s="285"/>
      <c r="AT90" s="285"/>
      <c r="AU90" s="285"/>
      <c r="AV90" s="285"/>
      <c r="AW90" s="285"/>
      <c r="AX90" s="285"/>
      <c r="AY90" s="285"/>
      <c r="AZ90" s="285"/>
      <c r="BA90" s="285"/>
      <c r="BB90" s="285"/>
      <c r="BC90" s="285"/>
      <c r="BD90" s="285"/>
      <c r="BE90" s="285"/>
      <c r="BF90" s="285"/>
      <c r="BG90" s="285"/>
      <c r="BH90" s="285"/>
      <c r="BI90" s="285"/>
      <c r="BJ90" s="285"/>
      <c r="BK90" s="285"/>
      <c r="BL90" s="285"/>
      <c r="BM90" s="285"/>
      <c r="BN90" s="285"/>
      <c r="BO90" s="285"/>
      <c r="BP90" s="285"/>
      <c r="BQ90" s="285"/>
      <c r="BR90" s="285"/>
      <c r="BS90" s="285"/>
      <c r="BT90" s="285"/>
      <c r="BU90" s="285"/>
      <c r="BV90" s="285"/>
      <c r="BW90" s="285"/>
      <c r="BX90" s="285"/>
      <c r="BY90" s="285"/>
      <c r="BZ90" s="285"/>
      <c r="CA90" s="285"/>
      <c r="CB90" s="285"/>
      <c r="CC90" s="285"/>
      <c r="CD90" s="285"/>
      <c r="CE90" s="285"/>
      <c r="CF90" s="285"/>
      <c r="CG90" s="285"/>
      <c r="CH90" s="285"/>
      <c r="CI90" s="285"/>
      <c r="CJ90" s="285"/>
      <c r="CK90" s="285"/>
      <c r="CL90" s="285"/>
      <c r="CM90" s="285"/>
      <c r="CN90" s="285"/>
      <c r="CO90" s="285"/>
      <c r="CP90" s="285"/>
      <c r="CQ90" s="285"/>
      <c r="CR90" s="285"/>
      <c r="CS90" s="285"/>
      <c r="CT90" s="285"/>
      <c r="CU90" s="285"/>
      <c r="CV90" s="285"/>
      <c r="CW90" s="285"/>
      <c r="CX90" s="285"/>
      <c r="CY90" s="285"/>
      <c r="CZ90" s="285"/>
      <c r="DA90" s="285"/>
      <c r="DB90" s="285"/>
      <c r="DC90" s="285"/>
      <c r="DD90" s="285"/>
      <c r="DE90" s="285"/>
      <c r="DF90" s="285"/>
      <c r="DG90" s="285"/>
      <c r="DH90" s="285"/>
      <c r="DI90" s="285"/>
      <c r="DJ90" s="285"/>
      <c r="DK90" s="285"/>
      <c r="DL90" s="285"/>
      <c r="DM90" s="285"/>
      <c r="DN90" s="285"/>
      <c r="DO90" s="285"/>
      <c r="DP90" s="285"/>
      <c r="DQ90" s="285"/>
      <c r="DR90" s="285"/>
      <c r="DS90" s="285"/>
      <c r="DT90" s="285"/>
      <c r="DU90" s="285"/>
      <c r="DV90" s="285"/>
      <c r="DW90" s="285"/>
      <c r="DX90" s="285"/>
      <c r="DY90" s="285"/>
      <c r="DZ90" s="285"/>
      <c r="EA90" s="285"/>
      <c r="EB90" s="285"/>
      <c r="EC90" s="285"/>
      <c r="ED90" s="285"/>
      <c r="EE90" s="285"/>
      <c r="EF90" s="285"/>
      <c r="EG90" s="285"/>
      <c r="EH90" s="285"/>
      <c r="EI90" s="285"/>
      <c r="EJ90" s="285"/>
      <c r="EK90" s="285"/>
      <c r="EL90" s="285"/>
      <c r="EM90" s="285"/>
      <c r="EN90" s="285"/>
      <c r="EO90" s="285"/>
      <c r="EP90" s="285"/>
      <c r="EQ90" s="285"/>
      <c r="ER90" s="285"/>
      <c r="ES90" s="285"/>
      <c r="ET90" s="285"/>
      <c r="EU90" s="285"/>
      <c r="EV90" s="285"/>
      <c r="EW90" s="285"/>
      <c r="EX90" s="285"/>
      <c r="EY90" s="285"/>
      <c r="EZ90" s="285"/>
      <c r="FA90" s="285"/>
      <c r="FB90" s="285"/>
      <c r="FC90" s="285"/>
      <c r="FD90" s="285"/>
      <c r="FE90" s="285"/>
      <c r="FF90" s="285"/>
      <c r="FG90" s="285"/>
      <c r="FH90" s="285"/>
      <c r="FI90" s="285"/>
      <c r="FJ90" s="285"/>
      <c r="FK90" s="285"/>
      <c r="FL90" s="285"/>
      <c r="FM90" s="285"/>
      <c r="FN90" s="285"/>
      <c r="FO90" s="285"/>
      <c r="FP90" s="285"/>
      <c r="FQ90" s="285"/>
      <c r="FR90" s="285"/>
      <c r="FS90" s="285"/>
      <c r="FT90" s="285"/>
      <c r="FU90" s="285"/>
      <c r="FV90" s="285"/>
      <c r="FW90" s="285"/>
      <c r="FX90" s="285"/>
      <c r="FY90" s="285"/>
      <c r="FZ90" s="285"/>
      <c r="GA90" s="285"/>
      <c r="GB90" s="285"/>
      <c r="GC90" s="285"/>
      <c r="GD90" s="285"/>
      <c r="GE90" s="285"/>
      <c r="GF90" s="285"/>
      <c r="GG90" s="285"/>
      <c r="GH90" s="285"/>
      <c r="GI90" s="285"/>
      <c r="GJ90" s="285"/>
      <c r="GK90" s="285"/>
      <c r="GL90" s="285"/>
      <c r="GM90" s="285"/>
      <c r="GN90" s="285"/>
      <c r="GO90" s="285"/>
      <c r="GP90" s="285"/>
      <c r="GQ90" s="285"/>
      <c r="GR90" s="285"/>
      <c r="GS90" s="285"/>
      <c r="GT90" s="285"/>
      <c r="GU90" s="285"/>
      <c r="GV90" s="285"/>
      <c r="GW90" s="285"/>
      <c r="GX90" s="285"/>
      <c r="GY90" s="285"/>
      <c r="GZ90" s="285"/>
      <c r="HA90" s="285"/>
      <c r="HB90" s="285"/>
      <c r="HC90" s="285"/>
      <c r="HD90" s="285"/>
      <c r="HE90" s="285"/>
      <c r="HF90" s="285"/>
      <c r="HG90" s="285"/>
      <c r="HH90" s="285"/>
      <c r="HI90" s="285"/>
      <c r="HJ90" s="285"/>
      <c r="HK90" s="285"/>
      <c r="HL90" s="285"/>
      <c r="HM90" s="285"/>
      <c r="HN90" s="285"/>
      <c r="HO90" s="285"/>
      <c r="HP90" s="285"/>
      <c r="HQ90" s="285"/>
      <c r="HR90" s="285"/>
      <c r="HS90" s="285"/>
      <c r="HT90" s="285"/>
      <c r="HU90" s="285"/>
      <c r="HV90" s="285"/>
      <c r="HW90" s="285"/>
      <c r="HX90" s="285"/>
      <c r="HY90" s="285"/>
      <c r="HZ90" s="285"/>
      <c r="IA90" s="285"/>
      <c r="IB90" s="285"/>
      <c r="IC90" s="285"/>
      <c r="ID90" s="285"/>
      <c r="IE90" s="285"/>
      <c r="IF90" s="285"/>
      <c r="IG90" s="285"/>
      <c r="IH90" s="285"/>
      <c r="II90" s="285"/>
      <c r="IJ90" s="285"/>
      <c r="IK90" s="285"/>
      <c r="IL90" s="285"/>
      <c r="IM90" s="285"/>
      <c r="IN90" s="285"/>
      <c r="IO90" s="285"/>
      <c r="IP90" s="285"/>
      <c r="IQ90" s="285"/>
      <c r="IR90" s="285"/>
      <c r="IS90" s="285"/>
      <c r="IT90" s="285"/>
      <c r="IU90" s="285"/>
    </row>
    <row r="91" spans="1:255" x14ac:dyDescent="0.3">
      <c r="A91" s="218" t="s">
        <v>25</v>
      </c>
      <c r="B91" s="188">
        <f>SUM(B86:B90)</f>
        <v>565</v>
      </c>
      <c r="C91" s="290">
        <f>SUM(C86:C90)</f>
        <v>22.92</v>
      </c>
      <c r="D91" s="290">
        <f>SUM(D86:D90)</f>
        <v>19.059999999999999</v>
      </c>
      <c r="E91" s="290">
        <f>SUM(E86:E90)</f>
        <v>85.500000000000014</v>
      </c>
      <c r="F91" s="290">
        <f>SUM(F86:F90)</f>
        <v>615.04999999999995</v>
      </c>
      <c r="G91" s="290"/>
      <c r="H91" s="290"/>
      <c r="I91" s="246"/>
      <c r="J91" s="246"/>
      <c r="K91" s="246"/>
      <c r="L91" s="246"/>
      <c r="M91" s="246"/>
      <c r="N91" s="246"/>
      <c r="O91" s="246"/>
      <c r="P91" s="246"/>
      <c r="Q91" s="246"/>
      <c r="R91" s="246"/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246"/>
      <c r="AG91" s="246"/>
      <c r="AH91" s="246"/>
      <c r="AI91" s="246"/>
      <c r="AJ91" s="246"/>
      <c r="AK91" s="246"/>
      <c r="AL91" s="246"/>
      <c r="AM91" s="246"/>
      <c r="AN91" s="246"/>
      <c r="AO91" s="246"/>
      <c r="AP91" s="246"/>
      <c r="AQ91" s="246"/>
      <c r="AR91" s="246"/>
      <c r="AS91" s="246"/>
      <c r="AT91" s="246"/>
      <c r="AU91" s="246"/>
      <c r="AV91" s="246"/>
      <c r="AW91" s="246"/>
      <c r="AX91" s="246"/>
      <c r="AY91" s="246"/>
      <c r="AZ91" s="246"/>
      <c r="BA91" s="246"/>
      <c r="BB91" s="246"/>
      <c r="BC91" s="246"/>
      <c r="BD91" s="246"/>
      <c r="BE91" s="246"/>
      <c r="BF91" s="246"/>
      <c r="BG91" s="246"/>
      <c r="BH91" s="246"/>
      <c r="BI91" s="246"/>
      <c r="BJ91" s="246"/>
      <c r="BK91" s="246"/>
      <c r="BL91" s="246"/>
      <c r="BM91" s="246"/>
      <c r="BN91" s="246"/>
      <c r="BO91" s="246"/>
      <c r="BP91" s="246"/>
      <c r="BQ91" s="246"/>
      <c r="BR91" s="246"/>
      <c r="BS91" s="246"/>
      <c r="BT91" s="246"/>
      <c r="BU91" s="246"/>
      <c r="BV91" s="246"/>
      <c r="BW91" s="246"/>
      <c r="BX91" s="246"/>
      <c r="BY91" s="246"/>
      <c r="BZ91" s="246"/>
      <c r="CA91" s="246"/>
      <c r="CB91" s="246"/>
      <c r="CC91" s="246"/>
      <c r="CD91" s="246"/>
      <c r="CE91" s="246"/>
      <c r="CF91" s="246"/>
      <c r="CG91" s="246"/>
      <c r="CH91" s="246"/>
      <c r="CI91" s="246"/>
      <c r="CJ91" s="246"/>
      <c r="CK91" s="246"/>
      <c r="CL91" s="246"/>
      <c r="CM91" s="246"/>
      <c r="CN91" s="246"/>
      <c r="CO91" s="246"/>
      <c r="CP91" s="246"/>
      <c r="CQ91" s="246"/>
      <c r="CR91" s="246"/>
      <c r="CS91" s="246"/>
      <c r="CT91" s="246"/>
      <c r="CU91" s="246"/>
      <c r="CV91" s="246"/>
      <c r="CW91" s="246"/>
      <c r="CX91" s="246"/>
      <c r="CY91" s="246"/>
      <c r="CZ91" s="246"/>
      <c r="DA91" s="246"/>
      <c r="DB91" s="246"/>
      <c r="DC91" s="246"/>
      <c r="DD91" s="246"/>
      <c r="DE91" s="246"/>
      <c r="DF91" s="246"/>
      <c r="DG91" s="246"/>
      <c r="DH91" s="246"/>
      <c r="DI91" s="246"/>
      <c r="DJ91" s="246"/>
      <c r="DK91" s="246"/>
      <c r="DL91" s="246"/>
      <c r="DM91" s="246"/>
      <c r="DN91" s="246"/>
      <c r="DO91" s="246"/>
      <c r="DP91" s="246"/>
      <c r="DQ91" s="246"/>
      <c r="DR91" s="246"/>
      <c r="DS91" s="246"/>
      <c r="DT91" s="246"/>
      <c r="DU91" s="246"/>
      <c r="DV91" s="246"/>
      <c r="DW91" s="246"/>
      <c r="DX91" s="246"/>
      <c r="DY91" s="246"/>
      <c r="DZ91" s="246"/>
      <c r="EA91" s="246"/>
      <c r="EB91" s="246"/>
      <c r="EC91" s="246"/>
      <c r="ED91" s="246"/>
      <c r="EE91" s="246"/>
      <c r="EF91" s="246"/>
      <c r="EG91" s="246"/>
      <c r="EH91" s="246"/>
      <c r="EI91" s="246"/>
      <c r="EJ91" s="246"/>
      <c r="EK91" s="246"/>
      <c r="EL91" s="246"/>
      <c r="EM91" s="246"/>
      <c r="EN91" s="246"/>
      <c r="EO91" s="246"/>
      <c r="EP91" s="246"/>
      <c r="EQ91" s="246"/>
      <c r="ER91" s="246"/>
      <c r="ES91" s="246"/>
      <c r="ET91" s="246"/>
      <c r="EU91" s="246"/>
      <c r="EV91" s="246"/>
      <c r="EW91" s="246"/>
      <c r="EX91" s="246"/>
      <c r="EY91" s="246"/>
      <c r="EZ91" s="246"/>
      <c r="FA91" s="246"/>
      <c r="FB91" s="246"/>
      <c r="FC91" s="246"/>
      <c r="FD91" s="246"/>
      <c r="FE91" s="246"/>
      <c r="FF91" s="246"/>
      <c r="FG91" s="246"/>
      <c r="FH91" s="246"/>
      <c r="FI91" s="246"/>
      <c r="FJ91" s="246"/>
      <c r="FK91" s="246"/>
      <c r="FL91" s="246"/>
      <c r="FM91" s="246"/>
      <c r="FN91" s="246"/>
      <c r="FO91" s="246"/>
      <c r="FP91" s="246"/>
      <c r="FQ91" s="246"/>
      <c r="FR91" s="246"/>
      <c r="FS91" s="246"/>
      <c r="FT91" s="246"/>
      <c r="FU91" s="246"/>
      <c r="FV91" s="246"/>
      <c r="FW91" s="246"/>
      <c r="FX91" s="246"/>
      <c r="FY91" s="246"/>
      <c r="FZ91" s="246"/>
      <c r="GA91" s="246"/>
      <c r="GB91" s="246"/>
      <c r="GC91" s="246"/>
      <c r="GD91" s="246"/>
      <c r="GE91" s="246"/>
      <c r="GF91" s="246"/>
      <c r="GG91" s="246"/>
      <c r="GH91" s="246"/>
      <c r="GI91" s="246"/>
      <c r="GJ91" s="246"/>
      <c r="GK91" s="246"/>
      <c r="GL91" s="246"/>
      <c r="GM91" s="246"/>
      <c r="GN91" s="246"/>
      <c r="GO91" s="246"/>
      <c r="GP91" s="246"/>
      <c r="GQ91" s="246"/>
      <c r="GR91" s="246"/>
      <c r="GS91" s="246"/>
      <c r="GT91" s="246"/>
      <c r="GU91" s="246"/>
      <c r="GV91" s="246"/>
      <c r="GW91" s="246"/>
      <c r="GX91" s="246"/>
      <c r="GY91" s="246"/>
      <c r="GZ91" s="246"/>
      <c r="HA91" s="246"/>
      <c r="HB91" s="246"/>
      <c r="HC91" s="246"/>
      <c r="HD91" s="246"/>
      <c r="HE91" s="246"/>
      <c r="HF91" s="246"/>
      <c r="HG91" s="246"/>
      <c r="HH91" s="246"/>
      <c r="HI91" s="246"/>
      <c r="HJ91" s="246"/>
      <c r="HK91" s="246"/>
      <c r="HL91" s="246"/>
      <c r="HM91" s="246"/>
      <c r="HN91" s="246"/>
      <c r="HO91" s="246"/>
      <c r="HP91" s="246"/>
      <c r="HQ91" s="246"/>
      <c r="HR91" s="246"/>
      <c r="HS91" s="246"/>
      <c r="HT91" s="246"/>
      <c r="HU91" s="246"/>
      <c r="HV91" s="246"/>
      <c r="HW91" s="246"/>
      <c r="HX91" s="246"/>
      <c r="HY91" s="246"/>
      <c r="HZ91" s="246"/>
      <c r="IA91" s="246"/>
      <c r="IB91" s="246"/>
      <c r="IC91" s="246"/>
      <c r="ID91" s="246"/>
      <c r="IE91" s="246"/>
      <c r="IF91" s="246"/>
      <c r="IG91" s="246"/>
      <c r="IH91" s="246"/>
      <c r="II91" s="246"/>
      <c r="IJ91" s="246"/>
      <c r="IK91" s="246"/>
      <c r="IL91" s="246"/>
      <c r="IM91" s="246"/>
      <c r="IN91" s="246"/>
      <c r="IO91" s="246"/>
      <c r="IP91" s="246"/>
      <c r="IQ91" s="246"/>
      <c r="IR91" s="246"/>
      <c r="IS91" s="246"/>
      <c r="IT91" s="246"/>
      <c r="IU91" s="246"/>
    </row>
    <row r="92" spans="1:255" x14ac:dyDescent="0.3">
      <c r="A92" s="263" t="s">
        <v>211</v>
      </c>
      <c r="B92" s="263"/>
      <c r="C92" s="308"/>
      <c r="D92" s="308"/>
      <c r="E92" s="308"/>
      <c r="F92" s="308"/>
      <c r="G92" s="263"/>
      <c r="H92" s="263"/>
      <c r="I92" s="246"/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246"/>
      <c r="AG92" s="246"/>
      <c r="AH92" s="246"/>
      <c r="AI92" s="246"/>
      <c r="AJ92" s="246"/>
      <c r="AK92" s="246"/>
      <c r="AL92" s="246"/>
      <c r="AM92" s="246"/>
      <c r="AN92" s="246"/>
      <c r="AO92" s="246"/>
      <c r="AP92" s="246"/>
      <c r="AQ92" s="246"/>
      <c r="AR92" s="246"/>
      <c r="AS92" s="246"/>
      <c r="AT92" s="246"/>
      <c r="AU92" s="246"/>
      <c r="AV92" s="246"/>
      <c r="AW92" s="246"/>
      <c r="AX92" s="246"/>
      <c r="AY92" s="246"/>
      <c r="AZ92" s="246"/>
      <c r="BA92" s="246"/>
      <c r="BB92" s="246"/>
      <c r="BC92" s="246"/>
      <c r="BD92" s="246"/>
      <c r="BE92" s="246"/>
      <c r="BF92" s="246"/>
      <c r="BG92" s="246"/>
      <c r="BH92" s="246"/>
      <c r="BI92" s="246"/>
      <c r="BJ92" s="246"/>
      <c r="BK92" s="246"/>
      <c r="BL92" s="246"/>
      <c r="BM92" s="246"/>
      <c r="BN92" s="246"/>
      <c r="BO92" s="246"/>
      <c r="BP92" s="246"/>
      <c r="BQ92" s="246"/>
      <c r="BR92" s="246"/>
      <c r="BS92" s="246"/>
      <c r="BT92" s="246"/>
      <c r="BU92" s="246"/>
      <c r="BV92" s="246"/>
      <c r="BW92" s="246"/>
      <c r="BX92" s="246"/>
      <c r="BY92" s="246"/>
      <c r="BZ92" s="246"/>
      <c r="CA92" s="246"/>
      <c r="CB92" s="246"/>
      <c r="CC92" s="246"/>
      <c r="CD92" s="246"/>
      <c r="CE92" s="246"/>
      <c r="CF92" s="246"/>
      <c r="CG92" s="246"/>
      <c r="CH92" s="246"/>
      <c r="CI92" s="246"/>
      <c r="CJ92" s="246"/>
      <c r="CK92" s="246"/>
      <c r="CL92" s="246"/>
      <c r="CM92" s="246"/>
      <c r="CN92" s="246"/>
      <c r="CO92" s="246"/>
      <c r="CP92" s="246"/>
      <c r="CQ92" s="246"/>
      <c r="CR92" s="246"/>
      <c r="CS92" s="246"/>
      <c r="CT92" s="246"/>
      <c r="CU92" s="246"/>
      <c r="CV92" s="246"/>
      <c r="CW92" s="246"/>
      <c r="CX92" s="246"/>
      <c r="CY92" s="246"/>
      <c r="CZ92" s="246"/>
      <c r="DA92" s="246"/>
      <c r="DB92" s="246"/>
      <c r="DC92" s="246"/>
      <c r="DD92" s="246"/>
      <c r="DE92" s="246"/>
      <c r="DF92" s="246"/>
      <c r="DG92" s="246"/>
      <c r="DH92" s="246"/>
      <c r="DI92" s="246"/>
      <c r="DJ92" s="246"/>
      <c r="DK92" s="246"/>
      <c r="DL92" s="246"/>
      <c r="DM92" s="246"/>
      <c r="DN92" s="246"/>
      <c r="DO92" s="246"/>
      <c r="DP92" s="246"/>
      <c r="DQ92" s="246"/>
      <c r="DR92" s="246"/>
      <c r="DS92" s="246"/>
      <c r="DT92" s="246"/>
      <c r="DU92" s="246"/>
      <c r="DV92" s="246"/>
      <c r="DW92" s="246"/>
      <c r="DX92" s="246"/>
      <c r="DY92" s="246"/>
      <c r="DZ92" s="246"/>
      <c r="EA92" s="246"/>
      <c r="EB92" s="246"/>
      <c r="EC92" s="246"/>
      <c r="ED92" s="246"/>
      <c r="EE92" s="246"/>
      <c r="EF92" s="246"/>
      <c r="EG92" s="246"/>
      <c r="EH92" s="246"/>
      <c r="EI92" s="246"/>
      <c r="EJ92" s="246"/>
      <c r="EK92" s="246"/>
      <c r="EL92" s="246"/>
      <c r="EM92" s="246"/>
      <c r="EN92" s="246"/>
      <c r="EO92" s="246"/>
      <c r="EP92" s="246"/>
      <c r="EQ92" s="246"/>
      <c r="ER92" s="246"/>
      <c r="ES92" s="246"/>
      <c r="ET92" s="246"/>
      <c r="EU92" s="246"/>
      <c r="EV92" s="246"/>
      <c r="EW92" s="246"/>
      <c r="EX92" s="246"/>
      <c r="EY92" s="246"/>
      <c r="EZ92" s="246"/>
      <c r="FA92" s="246"/>
      <c r="FB92" s="246"/>
      <c r="FC92" s="246"/>
      <c r="FD92" s="246"/>
      <c r="FE92" s="246"/>
      <c r="FF92" s="246"/>
      <c r="FG92" s="246"/>
      <c r="FH92" s="246"/>
      <c r="FI92" s="246"/>
      <c r="FJ92" s="246"/>
      <c r="FK92" s="246"/>
      <c r="FL92" s="246"/>
      <c r="FM92" s="246"/>
      <c r="FN92" s="246"/>
      <c r="FO92" s="246"/>
      <c r="FP92" s="246"/>
      <c r="FQ92" s="246"/>
      <c r="FR92" s="246"/>
      <c r="FS92" s="246"/>
      <c r="FT92" s="246"/>
      <c r="FU92" s="246"/>
      <c r="FV92" s="246"/>
      <c r="FW92" s="246"/>
      <c r="FX92" s="246"/>
      <c r="FY92" s="246"/>
      <c r="FZ92" s="246"/>
      <c r="GA92" s="246"/>
      <c r="GB92" s="246"/>
      <c r="GC92" s="246"/>
      <c r="GD92" s="246"/>
      <c r="GE92" s="246"/>
      <c r="GF92" s="246"/>
      <c r="GG92" s="246"/>
      <c r="GH92" s="246"/>
      <c r="GI92" s="246"/>
      <c r="GJ92" s="246"/>
      <c r="GK92" s="246"/>
      <c r="GL92" s="246"/>
      <c r="GM92" s="246"/>
      <c r="GN92" s="246"/>
      <c r="GO92" s="246"/>
      <c r="GP92" s="246"/>
      <c r="GQ92" s="246"/>
      <c r="GR92" s="246"/>
      <c r="GS92" s="246"/>
      <c r="GT92" s="246"/>
      <c r="GU92" s="246"/>
      <c r="GV92" s="246"/>
      <c r="GW92" s="246"/>
      <c r="GX92" s="246"/>
      <c r="GY92" s="246"/>
      <c r="GZ92" s="246"/>
      <c r="HA92" s="246"/>
      <c r="HB92" s="246"/>
      <c r="HC92" s="246"/>
      <c r="HD92" s="246"/>
      <c r="HE92" s="246"/>
      <c r="HF92" s="246"/>
      <c r="HG92" s="246"/>
      <c r="HH92" s="246"/>
      <c r="HI92" s="246"/>
      <c r="HJ92" s="246"/>
      <c r="HK92" s="246"/>
      <c r="HL92" s="246"/>
      <c r="HM92" s="246"/>
      <c r="HN92" s="246"/>
      <c r="HO92" s="246"/>
      <c r="HP92" s="246"/>
      <c r="HQ92" s="246"/>
      <c r="HR92" s="246"/>
      <c r="HS92" s="246"/>
      <c r="HT92" s="246"/>
      <c r="HU92" s="246"/>
      <c r="HV92" s="246"/>
      <c r="HW92" s="246"/>
      <c r="HX92" s="246"/>
      <c r="HY92" s="246"/>
      <c r="HZ92" s="246"/>
      <c r="IA92" s="246"/>
      <c r="IB92" s="246"/>
      <c r="IC92" s="246"/>
      <c r="ID92" s="246"/>
      <c r="IE92" s="246"/>
      <c r="IF92" s="246"/>
      <c r="IG92" s="246"/>
      <c r="IH92" s="246"/>
      <c r="II92" s="246"/>
      <c r="IJ92" s="246"/>
      <c r="IK92" s="246"/>
      <c r="IL92" s="246"/>
      <c r="IM92" s="246"/>
      <c r="IN92" s="246"/>
      <c r="IO92" s="246"/>
      <c r="IP92" s="246"/>
      <c r="IQ92" s="246"/>
      <c r="IR92" s="246"/>
      <c r="IS92" s="246"/>
      <c r="IT92" s="246"/>
      <c r="IU92" s="246"/>
    </row>
    <row r="93" spans="1:255" s="269" customFormat="1" x14ac:dyDescent="0.25">
      <c r="A93" s="208" t="s">
        <v>284</v>
      </c>
      <c r="B93" s="216">
        <v>50</v>
      </c>
      <c r="C93" s="199">
        <v>5.15</v>
      </c>
      <c r="D93" s="199">
        <v>8.4</v>
      </c>
      <c r="E93" s="199">
        <v>40.880000000000003</v>
      </c>
      <c r="F93" s="199">
        <v>219.57</v>
      </c>
      <c r="G93" s="248" t="s">
        <v>285</v>
      </c>
      <c r="H93" s="261" t="s">
        <v>286</v>
      </c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49"/>
      <c r="T93" s="249"/>
      <c r="U93" s="249"/>
      <c r="V93" s="249"/>
      <c r="W93" s="249"/>
      <c r="X93" s="249"/>
      <c r="Y93" s="249"/>
      <c r="Z93" s="249"/>
      <c r="AA93" s="249"/>
      <c r="AB93" s="249"/>
      <c r="AC93" s="249"/>
      <c r="AD93" s="249"/>
      <c r="AE93" s="249"/>
      <c r="AF93" s="249"/>
      <c r="AG93" s="249"/>
      <c r="AH93" s="249"/>
      <c r="AI93" s="249"/>
      <c r="AJ93" s="249"/>
      <c r="AK93" s="249"/>
      <c r="AL93" s="249"/>
      <c r="AM93" s="249"/>
      <c r="AN93" s="249"/>
      <c r="AO93" s="249"/>
      <c r="AP93" s="249"/>
      <c r="AQ93" s="249"/>
      <c r="AR93" s="249"/>
      <c r="AS93" s="249"/>
      <c r="AT93" s="249"/>
      <c r="AU93" s="249"/>
      <c r="AV93" s="249"/>
      <c r="AW93" s="249"/>
      <c r="AX93" s="249"/>
      <c r="AY93" s="249"/>
      <c r="AZ93" s="249"/>
      <c r="BA93" s="249"/>
      <c r="BB93" s="249"/>
      <c r="BC93" s="249"/>
      <c r="BD93" s="249"/>
      <c r="BE93" s="249"/>
      <c r="BF93" s="249"/>
      <c r="BG93" s="249"/>
      <c r="BH93" s="249"/>
      <c r="BI93" s="249"/>
      <c r="BJ93" s="249"/>
      <c r="BK93" s="249"/>
      <c r="BL93" s="249"/>
      <c r="BM93" s="249"/>
      <c r="BN93" s="249"/>
      <c r="BO93" s="249"/>
      <c r="BP93" s="249"/>
      <c r="BQ93" s="249"/>
      <c r="BR93" s="249"/>
      <c r="BS93" s="249"/>
      <c r="BT93" s="249"/>
      <c r="BU93" s="249"/>
      <c r="BV93" s="249"/>
      <c r="BW93" s="249"/>
      <c r="BX93" s="249"/>
      <c r="BY93" s="249"/>
      <c r="BZ93" s="249"/>
      <c r="CA93" s="249"/>
      <c r="CB93" s="249"/>
      <c r="CC93" s="249"/>
      <c r="CD93" s="249"/>
      <c r="CE93" s="249"/>
      <c r="CF93" s="249"/>
      <c r="CG93" s="249"/>
      <c r="CH93" s="249"/>
      <c r="CI93" s="249"/>
      <c r="CJ93" s="249"/>
      <c r="CK93" s="249"/>
      <c r="CL93" s="249"/>
      <c r="CM93" s="249"/>
      <c r="CN93" s="249"/>
      <c r="CO93" s="249"/>
      <c r="CP93" s="249"/>
      <c r="CQ93" s="249"/>
      <c r="CR93" s="249"/>
      <c r="CS93" s="249"/>
      <c r="CT93" s="249"/>
      <c r="CU93" s="249"/>
      <c r="CV93" s="249"/>
      <c r="CW93" s="249"/>
      <c r="CX93" s="249"/>
      <c r="CY93" s="249"/>
      <c r="CZ93" s="249"/>
      <c r="DA93" s="249"/>
      <c r="DB93" s="249"/>
      <c r="DC93" s="249"/>
      <c r="DD93" s="249"/>
      <c r="DE93" s="249"/>
      <c r="DF93" s="249"/>
      <c r="DG93" s="249"/>
      <c r="DH93" s="249"/>
      <c r="DI93" s="249"/>
      <c r="DJ93" s="249"/>
      <c r="DK93" s="249"/>
      <c r="DL93" s="249"/>
      <c r="DM93" s="249"/>
      <c r="DN93" s="249"/>
      <c r="DO93" s="249"/>
      <c r="DP93" s="249"/>
      <c r="DQ93" s="249"/>
      <c r="DR93" s="249"/>
      <c r="DS93" s="249"/>
      <c r="DT93" s="249"/>
      <c r="DU93" s="249"/>
      <c r="DV93" s="249"/>
      <c r="DW93" s="249"/>
      <c r="DX93" s="249"/>
      <c r="DY93" s="249"/>
      <c r="DZ93" s="249"/>
      <c r="EA93" s="249"/>
      <c r="EB93" s="249"/>
      <c r="EC93" s="249"/>
      <c r="ED93" s="249"/>
      <c r="EE93" s="249"/>
      <c r="EF93" s="249"/>
      <c r="EG93" s="249"/>
      <c r="EH93" s="249"/>
      <c r="EI93" s="249"/>
      <c r="EJ93" s="249"/>
      <c r="EK93" s="249"/>
      <c r="EL93" s="249"/>
      <c r="EM93" s="249"/>
      <c r="EN93" s="249"/>
      <c r="EO93" s="249"/>
      <c r="EP93" s="249"/>
      <c r="EQ93" s="249"/>
      <c r="ER93" s="249"/>
      <c r="ES93" s="249"/>
      <c r="ET93" s="249"/>
      <c r="EU93" s="249"/>
      <c r="EV93" s="249"/>
      <c r="EW93" s="249"/>
      <c r="EX93" s="249"/>
      <c r="EY93" s="249"/>
      <c r="EZ93" s="249"/>
      <c r="FA93" s="249"/>
      <c r="FB93" s="249"/>
      <c r="FC93" s="249"/>
      <c r="FD93" s="249"/>
      <c r="FE93" s="249"/>
      <c r="FF93" s="249"/>
      <c r="FG93" s="249"/>
      <c r="FH93" s="249"/>
      <c r="FI93" s="249"/>
      <c r="FJ93" s="249"/>
      <c r="FK93" s="249"/>
      <c r="FL93" s="249"/>
      <c r="FM93" s="249"/>
      <c r="FN93" s="249"/>
      <c r="FO93" s="249"/>
      <c r="FP93" s="249"/>
      <c r="FQ93" s="249"/>
      <c r="FR93" s="249"/>
      <c r="FS93" s="249"/>
      <c r="FT93" s="249"/>
      <c r="FU93" s="249"/>
      <c r="FV93" s="249"/>
      <c r="FW93" s="249"/>
      <c r="FX93" s="249"/>
      <c r="FY93" s="249"/>
      <c r="FZ93" s="249"/>
      <c r="GA93" s="249"/>
      <c r="GB93" s="249"/>
      <c r="GC93" s="249"/>
      <c r="GD93" s="249"/>
      <c r="GE93" s="249"/>
      <c r="GF93" s="249"/>
      <c r="GG93" s="249"/>
      <c r="GH93" s="249"/>
      <c r="GI93" s="249"/>
      <c r="GJ93" s="249"/>
      <c r="GK93" s="249"/>
      <c r="GL93" s="249"/>
      <c r="GM93" s="249"/>
      <c r="GN93" s="249"/>
      <c r="GO93" s="249"/>
      <c r="GP93" s="249"/>
      <c r="GQ93" s="249"/>
      <c r="GR93" s="249"/>
      <c r="GS93" s="249"/>
      <c r="GT93" s="249"/>
      <c r="GU93" s="249"/>
      <c r="GV93" s="249"/>
      <c r="GW93" s="249"/>
      <c r="GX93" s="249"/>
      <c r="GY93" s="249"/>
      <c r="GZ93" s="249"/>
      <c r="HA93" s="249"/>
      <c r="HB93" s="249"/>
      <c r="HC93" s="249"/>
      <c r="HD93" s="249"/>
      <c r="HE93" s="249"/>
      <c r="HF93" s="249"/>
      <c r="HG93" s="249"/>
      <c r="HH93" s="249"/>
      <c r="HI93" s="249"/>
      <c r="HJ93" s="249"/>
      <c r="HK93" s="249"/>
      <c r="HL93" s="249"/>
      <c r="HM93" s="249"/>
      <c r="HN93" s="249"/>
      <c r="HO93" s="249"/>
      <c r="HP93" s="249"/>
      <c r="HQ93" s="249"/>
      <c r="HR93" s="249"/>
      <c r="HS93" s="249"/>
      <c r="HT93" s="249"/>
      <c r="HU93" s="249"/>
      <c r="HV93" s="249"/>
      <c r="HW93" s="249"/>
      <c r="HX93" s="249"/>
      <c r="HY93" s="249"/>
      <c r="HZ93" s="249"/>
      <c r="IA93" s="249"/>
      <c r="IB93" s="249"/>
      <c r="IC93" s="249"/>
      <c r="ID93" s="249"/>
      <c r="IE93" s="249"/>
      <c r="IF93" s="249"/>
      <c r="IG93" s="249"/>
      <c r="IH93" s="249"/>
      <c r="II93" s="249"/>
      <c r="IJ93" s="249"/>
      <c r="IK93" s="249"/>
      <c r="IL93" s="249"/>
      <c r="IM93" s="249"/>
      <c r="IN93" s="249"/>
      <c r="IO93" s="249"/>
      <c r="IP93" s="249"/>
      <c r="IQ93" s="249"/>
      <c r="IR93" s="249"/>
      <c r="IS93" s="249"/>
      <c r="IT93" s="249"/>
      <c r="IU93" s="249"/>
    </row>
    <row r="94" spans="1:255" x14ac:dyDescent="0.25">
      <c r="A94" s="307" t="s">
        <v>21</v>
      </c>
      <c r="B94" s="258">
        <v>215</v>
      </c>
      <c r="C94" s="288">
        <v>7.0000000000000007E-2</v>
      </c>
      <c r="D94" s="288">
        <v>0.02</v>
      </c>
      <c r="E94" s="288">
        <v>15</v>
      </c>
      <c r="F94" s="288">
        <v>60</v>
      </c>
      <c r="G94" s="258" t="s">
        <v>22</v>
      </c>
      <c r="H94" s="225" t="s">
        <v>23</v>
      </c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192"/>
      <c r="AJ94" s="192"/>
      <c r="AK94" s="192"/>
      <c r="AL94" s="192"/>
      <c r="AM94" s="192"/>
      <c r="AN94" s="192"/>
      <c r="AO94" s="192"/>
      <c r="AP94" s="192"/>
      <c r="AQ94" s="192"/>
      <c r="AR94" s="192"/>
      <c r="AS94" s="192"/>
      <c r="AT94" s="192"/>
      <c r="AU94" s="192"/>
      <c r="AV94" s="192"/>
      <c r="AW94" s="192"/>
      <c r="AX94" s="192"/>
      <c r="AY94" s="192"/>
      <c r="AZ94" s="192"/>
      <c r="BA94" s="192"/>
      <c r="BB94" s="192"/>
      <c r="BC94" s="192"/>
      <c r="BD94" s="192"/>
      <c r="BE94" s="192"/>
      <c r="BF94" s="192"/>
      <c r="BG94" s="192"/>
      <c r="BH94" s="192"/>
      <c r="BI94" s="192"/>
      <c r="BJ94" s="192"/>
      <c r="BK94" s="192"/>
      <c r="BL94" s="192"/>
      <c r="BM94" s="192"/>
      <c r="BN94" s="192"/>
      <c r="BO94" s="192"/>
      <c r="BP94" s="192"/>
      <c r="BQ94" s="192"/>
      <c r="BR94" s="192"/>
      <c r="BS94" s="192"/>
      <c r="BT94" s="192"/>
      <c r="BU94" s="192"/>
      <c r="BV94" s="192"/>
      <c r="BW94" s="192"/>
      <c r="BX94" s="192"/>
      <c r="BY94" s="192"/>
      <c r="BZ94" s="192"/>
      <c r="CA94" s="192"/>
      <c r="CB94" s="192"/>
      <c r="CC94" s="192"/>
      <c r="CD94" s="192"/>
      <c r="CE94" s="192"/>
      <c r="CF94" s="192"/>
      <c r="CG94" s="192"/>
      <c r="CH94" s="192"/>
      <c r="CI94" s="192"/>
      <c r="CJ94" s="192"/>
      <c r="CK94" s="192"/>
      <c r="CL94" s="192"/>
      <c r="CM94" s="192"/>
      <c r="CN94" s="192"/>
      <c r="CO94" s="192"/>
      <c r="CP94" s="192"/>
      <c r="CQ94" s="192"/>
      <c r="CR94" s="192"/>
      <c r="CS94" s="192"/>
      <c r="CT94" s="192"/>
      <c r="CU94" s="192"/>
      <c r="CV94" s="192"/>
      <c r="CW94" s="192"/>
      <c r="CX94" s="192"/>
      <c r="CY94" s="192"/>
      <c r="CZ94" s="192"/>
      <c r="DA94" s="192"/>
      <c r="DB94" s="192"/>
      <c r="DC94" s="192"/>
      <c r="DD94" s="192"/>
      <c r="DE94" s="192"/>
      <c r="DF94" s="192"/>
      <c r="DG94" s="192"/>
      <c r="DH94" s="192"/>
      <c r="DI94" s="192"/>
      <c r="DJ94" s="192"/>
      <c r="DK94" s="192"/>
      <c r="DL94" s="192"/>
      <c r="DM94" s="192"/>
      <c r="DN94" s="192"/>
      <c r="DO94" s="192"/>
      <c r="DP94" s="192"/>
      <c r="DQ94" s="192"/>
      <c r="DR94" s="192"/>
      <c r="DS94" s="192"/>
      <c r="DT94" s="192"/>
      <c r="DU94" s="192"/>
      <c r="DV94" s="192"/>
      <c r="DW94" s="192"/>
      <c r="DX94" s="192"/>
      <c r="DY94" s="192"/>
      <c r="DZ94" s="192"/>
      <c r="EA94" s="192"/>
      <c r="EB94" s="192"/>
      <c r="EC94" s="192"/>
      <c r="ED94" s="192"/>
      <c r="EE94" s="192"/>
      <c r="EF94" s="192"/>
      <c r="EG94" s="192"/>
      <c r="EH94" s="192"/>
      <c r="EI94" s="192"/>
      <c r="EJ94" s="192"/>
      <c r="EK94" s="192"/>
      <c r="EL94" s="192"/>
      <c r="EM94" s="192"/>
      <c r="EN94" s="192"/>
      <c r="EO94" s="192"/>
      <c r="EP94" s="192"/>
      <c r="EQ94" s="192"/>
      <c r="ER94" s="192"/>
      <c r="ES94" s="192"/>
      <c r="ET94" s="192"/>
      <c r="EU94" s="192"/>
      <c r="EV94" s="192"/>
      <c r="EW94" s="192"/>
      <c r="EX94" s="192"/>
      <c r="EY94" s="192"/>
      <c r="EZ94" s="192"/>
      <c r="FA94" s="192"/>
      <c r="FB94" s="192"/>
      <c r="FC94" s="192"/>
      <c r="FD94" s="192"/>
      <c r="FE94" s="192"/>
      <c r="FF94" s="192"/>
      <c r="FG94" s="192"/>
      <c r="FH94" s="192"/>
      <c r="FI94" s="192"/>
      <c r="FJ94" s="192"/>
      <c r="FK94" s="192"/>
      <c r="FL94" s="192"/>
      <c r="FM94" s="192"/>
      <c r="FN94" s="192"/>
      <c r="FO94" s="192"/>
      <c r="FP94" s="192"/>
      <c r="FQ94" s="192"/>
      <c r="FR94" s="192"/>
      <c r="FS94" s="192"/>
      <c r="FT94" s="192"/>
      <c r="FU94" s="192"/>
      <c r="FV94" s="192"/>
      <c r="FW94" s="192"/>
      <c r="FX94" s="192"/>
      <c r="FY94" s="192"/>
      <c r="FZ94" s="192"/>
      <c r="GA94" s="192"/>
      <c r="GB94" s="192"/>
      <c r="GC94" s="192"/>
      <c r="GD94" s="192"/>
      <c r="GE94" s="192"/>
      <c r="GF94" s="192"/>
      <c r="GG94" s="192"/>
      <c r="GH94" s="192"/>
      <c r="GI94" s="192"/>
      <c r="GJ94" s="192"/>
      <c r="GK94" s="192"/>
      <c r="GL94" s="192"/>
      <c r="GM94" s="192"/>
      <c r="GN94" s="192"/>
      <c r="GO94" s="192"/>
      <c r="GP94" s="192"/>
      <c r="GQ94" s="192"/>
      <c r="GR94" s="192"/>
      <c r="GS94" s="192"/>
      <c r="GT94" s="192"/>
      <c r="GU94" s="192"/>
      <c r="GV94" s="192"/>
      <c r="GW94" s="192"/>
      <c r="GX94" s="192"/>
      <c r="GY94" s="192"/>
      <c r="GZ94" s="192"/>
      <c r="HA94" s="192"/>
      <c r="HB94" s="192"/>
      <c r="HC94" s="192"/>
      <c r="HD94" s="192"/>
      <c r="HE94" s="192"/>
      <c r="HF94" s="192"/>
      <c r="HG94" s="192"/>
      <c r="HH94" s="192"/>
      <c r="HI94" s="192"/>
      <c r="HJ94" s="192"/>
      <c r="HK94" s="192"/>
      <c r="HL94" s="192"/>
      <c r="HM94" s="192"/>
      <c r="HN94" s="192"/>
      <c r="HO94" s="192"/>
      <c r="HP94" s="192"/>
      <c r="HQ94" s="192"/>
      <c r="HR94" s="192"/>
      <c r="HS94" s="192"/>
      <c r="HT94" s="192"/>
      <c r="HU94" s="192"/>
      <c r="HV94" s="192"/>
      <c r="HW94" s="192"/>
      <c r="HX94" s="192"/>
      <c r="HY94" s="192"/>
      <c r="HZ94" s="192"/>
      <c r="IA94" s="192"/>
      <c r="IB94" s="192"/>
      <c r="IC94" s="192"/>
      <c r="ID94" s="192"/>
      <c r="IE94" s="192"/>
      <c r="IF94" s="192"/>
      <c r="IG94" s="192"/>
      <c r="IH94" s="192"/>
      <c r="II94" s="192"/>
      <c r="IJ94" s="192"/>
      <c r="IK94" s="192"/>
      <c r="IL94" s="192"/>
      <c r="IM94" s="192"/>
      <c r="IN94" s="192"/>
      <c r="IO94" s="192"/>
      <c r="IP94" s="192"/>
      <c r="IQ94" s="192"/>
      <c r="IR94" s="192"/>
      <c r="IS94" s="192"/>
      <c r="IT94" s="192"/>
      <c r="IU94" s="192"/>
    </row>
    <row r="95" spans="1:255" x14ac:dyDescent="0.3">
      <c r="A95" s="218" t="s">
        <v>25</v>
      </c>
      <c r="B95" s="188">
        <f>SUM(B93:B94)</f>
        <v>265</v>
      </c>
      <c r="C95" s="188">
        <f>SUM(C93:C94)</f>
        <v>5.2200000000000006</v>
      </c>
      <c r="D95" s="188">
        <f>SUM(D93:D94)</f>
        <v>8.42</v>
      </c>
      <c r="E95" s="188">
        <f>SUM(E93:E94)</f>
        <v>55.88</v>
      </c>
      <c r="F95" s="188">
        <f>SUM(F93:F94)</f>
        <v>279.57</v>
      </c>
      <c r="G95" s="188"/>
      <c r="H95" s="188"/>
      <c r="I95" s="246"/>
      <c r="J95" s="246"/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246"/>
      <c r="AG95" s="246"/>
      <c r="AH95" s="246"/>
      <c r="AI95" s="246"/>
      <c r="AJ95" s="246"/>
      <c r="AK95" s="246"/>
      <c r="AL95" s="246"/>
      <c r="AM95" s="246"/>
      <c r="AN95" s="246"/>
      <c r="AO95" s="246"/>
      <c r="AP95" s="246"/>
      <c r="AQ95" s="246"/>
      <c r="AR95" s="246"/>
      <c r="AS95" s="246"/>
      <c r="AT95" s="246"/>
      <c r="AU95" s="246"/>
      <c r="AV95" s="246"/>
      <c r="AW95" s="246"/>
      <c r="AX95" s="246"/>
      <c r="AY95" s="246"/>
      <c r="AZ95" s="246"/>
      <c r="BA95" s="246"/>
      <c r="BB95" s="246"/>
      <c r="BC95" s="246"/>
      <c r="BD95" s="246"/>
      <c r="BE95" s="246"/>
      <c r="BF95" s="246"/>
      <c r="BG95" s="246"/>
      <c r="BH95" s="246"/>
      <c r="BI95" s="246"/>
      <c r="BJ95" s="246"/>
      <c r="BK95" s="246"/>
      <c r="BL95" s="246"/>
      <c r="BM95" s="246"/>
      <c r="BN95" s="246"/>
      <c r="BO95" s="246"/>
      <c r="BP95" s="246"/>
      <c r="BQ95" s="246"/>
      <c r="BR95" s="246"/>
      <c r="BS95" s="246"/>
      <c r="BT95" s="246"/>
      <c r="BU95" s="246"/>
      <c r="BV95" s="246"/>
      <c r="BW95" s="246"/>
      <c r="BX95" s="246"/>
      <c r="BY95" s="246"/>
      <c r="BZ95" s="246"/>
      <c r="CA95" s="246"/>
      <c r="CB95" s="246"/>
      <c r="CC95" s="246"/>
      <c r="CD95" s="246"/>
      <c r="CE95" s="246"/>
      <c r="CF95" s="246"/>
      <c r="CG95" s="246"/>
      <c r="CH95" s="246"/>
      <c r="CI95" s="246"/>
      <c r="CJ95" s="246"/>
      <c r="CK95" s="246"/>
      <c r="CL95" s="246"/>
      <c r="CM95" s="246"/>
      <c r="CN95" s="246"/>
      <c r="CO95" s="246"/>
      <c r="CP95" s="246"/>
      <c r="CQ95" s="246"/>
      <c r="CR95" s="246"/>
      <c r="CS95" s="246"/>
      <c r="CT95" s="246"/>
      <c r="CU95" s="246"/>
      <c r="CV95" s="246"/>
      <c r="CW95" s="246"/>
      <c r="CX95" s="246"/>
      <c r="CY95" s="246"/>
      <c r="CZ95" s="246"/>
      <c r="DA95" s="246"/>
      <c r="DB95" s="246"/>
      <c r="DC95" s="246"/>
      <c r="DD95" s="246"/>
      <c r="DE95" s="246"/>
      <c r="DF95" s="246"/>
      <c r="DG95" s="246"/>
      <c r="DH95" s="246"/>
      <c r="DI95" s="246"/>
      <c r="DJ95" s="246"/>
      <c r="DK95" s="246"/>
      <c r="DL95" s="246"/>
      <c r="DM95" s="246"/>
      <c r="DN95" s="246"/>
      <c r="DO95" s="246"/>
      <c r="DP95" s="246"/>
      <c r="DQ95" s="246"/>
      <c r="DR95" s="246"/>
      <c r="DS95" s="246"/>
      <c r="DT95" s="246"/>
      <c r="DU95" s="246"/>
      <c r="DV95" s="246"/>
      <c r="DW95" s="246"/>
      <c r="DX95" s="246"/>
      <c r="DY95" s="246"/>
      <c r="DZ95" s="246"/>
      <c r="EA95" s="246"/>
      <c r="EB95" s="246"/>
      <c r="EC95" s="246"/>
      <c r="ED95" s="246"/>
      <c r="EE95" s="246"/>
      <c r="EF95" s="246"/>
      <c r="EG95" s="246"/>
      <c r="EH95" s="246"/>
      <c r="EI95" s="246"/>
      <c r="EJ95" s="246"/>
      <c r="EK95" s="246"/>
      <c r="EL95" s="246"/>
      <c r="EM95" s="246"/>
      <c r="EN95" s="246"/>
      <c r="EO95" s="246"/>
      <c r="EP95" s="246"/>
      <c r="EQ95" s="246"/>
      <c r="ER95" s="246"/>
      <c r="ES95" s="246"/>
      <c r="ET95" s="246"/>
      <c r="EU95" s="246"/>
      <c r="EV95" s="246"/>
      <c r="EW95" s="246"/>
      <c r="EX95" s="246"/>
      <c r="EY95" s="246"/>
      <c r="EZ95" s="246"/>
      <c r="FA95" s="246"/>
      <c r="FB95" s="246"/>
      <c r="FC95" s="246"/>
      <c r="FD95" s="246"/>
      <c r="FE95" s="246"/>
      <c r="FF95" s="246"/>
      <c r="FG95" s="246"/>
      <c r="FH95" s="246"/>
      <c r="FI95" s="246"/>
      <c r="FJ95" s="246"/>
      <c r="FK95" s="246"/>
      <c r="FL95" s="246"/>
      <c r="FM95" s="246"/>
      <c r="FN95" s="246"/>
      <c r="FO95" s="246"/>
      <c r="FP95" s="246"/>
      <c r="FQ95" s="246"/>
      <c r="FR95" s="246"/>
      <c r="FS95" s="246"/>
      <c r="FT95" s="246"/>
      <c r="FU95" s="246"/>
      <c r="FV95" s="246"/>
      <c r="FW95" s="246"/>
      <c r="FX95" s="246"/>
      <c r="FY95" s="246"/>
      <c r="FZ95" s="246"/>
      <c r="GA95" s="246"/>
      <c r="GB95" s="246"/>
      <c r="GC95" s="246"/>
      <c r="GD95" s="246"/>
      <c r="GE95" s="246"/>
      <c r="GF95" s="246"/>
      <c r="GG95" s="246"/>
      <c r="GH95" s="246"/>
      <c r="GI95" s="246"/>
      <c r="GJ95" s="246"/>
      <c r="GK95" s="246"/>
      <c r="GL95" s="246"/>
      <c r="GM95" s="246"/>
      <c r="GN95" s="246"/>
      <c r="GO95" s="246"/>
      <c r="GP95" s="246"/>
      <c r="GQ95" s="246"/>
      <c r="GR95" s="246"/>
      <c r="GS95" s="246"/>
      <c r="GT95" s="246"/>
      <c r="GU95" s="246"/>
      <c r="GV95" s="246"/>
      <c r="GW95" s="246"/>
      <c r="GX95" s="246"/>
      <c r="GY95" s="246"/>
      <c r="GZ95" s="246"/>
      <c r="HA95" s="246"/>
      <c r="HB95" s="246"/>
      <c r="HC95" s="246"/>
      <c r="HD95" s="246"/>
      <c r="HE95" s="246"/>
      <c r="HF95" s="246"/>
      <c r="HG95" s="246"/>
      <c r="HH95" s="246"/>
      <c r="HI95" s="246"/>
      <c r="HJ95" s="246"/>
      <c r="HK95" s="246"/>
      <c r="HL95" s="246"/>
      <c r="HM95" s="246"/>
      <c r="HN95" s="246"/>
      <c r="HO95" s="246"/>
      <c r="HP95" s="246"/>
      <c r="HQ95" s="246"/>
      <c r="HR95" s="246"/>
      <c r="HS95" s="246"/>
      <c r="HT95" s="246"/>
      <c r="HU95" s="246"/>
      <c r="HV95" s="246"/>
      <c r="HW95" s="246"/>
      <c r="HX95" s="246"/>
      <c r="HY95" s="246"/>
      <c r="HZ95" s="246"/>
      <c r="IA95" s="246"/>
      <c r="IB95" s="246"/>
      <c r="IC95" s="246"/>
      <c r="ID95" s="246"/>
      <c r="IE95" s="246"/>
      <c r="IF95" s="246"/>
      <c r="IG95" s="246"/>
      <c r="IH95" s="246"/>
      <c r="II95" s="246"/>
      <c r="IJ95" s="246"/>
      <c r="IK95" s="246"/>
      <c r="IL95" s="246"/>
      <c r="IM95" s="246"/>
      <c r="IN95" s="246"/>
      <c r="IO95" s="246"/>
      <c r="IP95" s="246"/>
      <c r="IQ95" s="246"/>
      <c r="IR95" s="246"/>
      <c r="IS95" s="246"/>
      <c r="IT95" s="246"/>
      <c r="IU95" s="246"/>
    </row>
    <row r="96" spans="1:255" x14ac:dyDescent="0.3">
      <c r="A96" s="218" t="s">
        <v>184</v>
      </c>
      <c r="B96" s="188">
        <f>SUM(B91,B95)</f>
        <v>830</v>
      </c>
      <c r="C96" s="188">
        <f>SUM(C91,C95)</f>
        <v>28.14</v>
      </c>
      <c r="D96" s="188">
        <f>SUM(D91,D95)</f>
        <v>27.479999999999997</v>
      </c>
      <c r="E96" s="188">
        <f>SUM(E91,E95)</f>
        <v>141.38000000000002</v>
      </c>
      <c r="F96" s="188">
        <f>SUM(F91,F95)</f>
        <v>894.61999999999989</v>
      </c>
      <c r="G96" s="188"/>
      <c r="H96" s="188"/>
      <c r="I96" s="246"/>
      <c r="J96" s="246"/>
      <c r="K96" s="246"/>
      <c r="L96" s="246"/>
      <c r="M96" s="246"/>
      <c r="N96" s="246"/>
      <c r="O96" s="246"/>
      <c r="P96" s="246"/>
      <c r="Q96" s="246"/>
      <c r="R96" s="246"/>
      <c r="S96" s="246"/>
      <c r="T96" s="246"/>
      <c r="U96" s="246"/>
      <c r="V96" s="246"/>
      <c r="W96" s="246"/>
      <c r="X96" s="246"/>
      <c r="Y96" s="246"/>
      <c r="Z96" s="246"/>
      <c r="AA96" s="246"/>
      <c r="AB96" s="246"/>
      <c r="AC96" s="246"/>
      <c r="AD96" s="246"/>
      <c r="AE96" s="246"/>
      <c r="AF96" s="246"/>
      <c r="AG96" s="246"/>
      <c r="AH96" s="246"/>
      <c r="AI96" s="246"/>
      <c r="AJ96" s="246"/>
      <c r="AK96" s="246"/>
      <c r="AL96" s="246"/>
      <c r="AM96" s="246"/>
      <c r="AN96" s="246"/>
      <c r="AO96" s="246"/>
      <c r="AP96" s="246"/>
      <c r="AQ96" s="246"/>
      <c r="AR96" s="246"/>
      <c r="AS96" s="246"/>
      <c r="AT96" s="246"/>
      <c r="AU96" s="246"/>
      <c r="AV96" s="246"/>
      <c r="AW96" s="246"/>
      <c r="AX96" s="246"/>
      <c r="AY96" s="246"/>
      <c r="AZ96" s="246"/>
      <c r="BA96" s="246"/>
      <c r="BB96" s="246"/>
      <c r="BC96" s="246"/>
      <c r="BD96" s="246"/>
      <c r="BE96" s="246"/>
      <c r="BF96" s="246"/>
      <c r="BG96" s="246"/>
      <c r="BH96" s="246"/>
      <c r="BI96" s="246"/>
      <c r="BJ96" s="246"/>
      <c r="BK96" s="246"/>
      <c r="BL96" s="246"/>
      <c r="BM96" s="246"/>
      <c r="BN96" s="246"/>
      <c r="BO96" s="246"/>
      <c r="BP96" s="246"/>
      <c r="BQ96" s="246"/>
      <c r="BR96" s="246"/>
      <c r="BS96" s="246"/>
      <c r="BT96" s="246"/>
      <c r="BU96" s="246"/>
      <c r="BV96" s="246"/>
      <c r="BW96" s="246"/>
      <c r="BX96" s="246"/>
      <c r="BY96" s="246"/>
      <c r="BZ96" s="246"/>
      <c r="CA96" s="246"/>
      <c r="CB96" s="246"/>
      <c r="CC96" s="246"/>
      <c r="CD96" s="246"/>
      <c r="CE96" s="246"/>
      <c r="CF96" s="246"/>
      <c r="CG96" s="246"/>
      <c r="CH96" s="246"/>
      <c r="CI96" s="246"/>
      <c r="CJ96" s="246"/>
      <c r="CK96" s="246"/>
      <c r="CL96" s="246"/>
      <c r="CM96" s="246"/>
      <c r="CN96" s="246"/>
      <c r="CO96" s="246"/>
      <c r="CP96" s="246"/>
      <c r="CQ96" s="246"/>
      <c r="CR96" s="246"/>
      <c r="CS96" s="246"/>
      <c r="CT96" s="246"/>
      <c r="CU96" s="246"/>
      <c r="CV96" s="246"/>
      <c r="CW96" s="246"/>
      <c r="CX96" s="246"/>
      <c r="CY96" s="246"/>
      <c r="CZ96" s="246"/>
      <c r="DA96" s="246"/>
      <c r="DB96" s="246"/>
      <c r="DC96" s="246"/>
      <c r="DD96" s="246"/>
      <c r="DE96" s="246"/>
      <c r="DF96" s="246"/>
      <c r="DG96" s="246"/>
      <c r="DH96" s="246"/>
      <c r="DI96" s="246"/>
      <c r="DJ96" s="246"/>
      <c r="DK96" s="246"/>
      <c r="DL96" s="246"/>
      <c r="DM96" s="246"/>
      <c r="DN96" s="246"/>
      <c r="DO96" s="246"/>
      <c r="DP96" s="246"/>
      <c r="DQ96" s="246"/>
      <c r="DR96" s="246"/>
      <c r="DS96" s="246"/>
      <c r="DT96" s="246"/>
      <c r="DU96" s="246"/>
      <c r="DV96" s="246"/>
      <c r="DW96" s="246"/>
      <c r="DX96" s="246"/>
      <c r="DY96" s="246"/>
      <c r="DZ96" s="246"/>
      <c r="EA96" s="246"/>
      <c r="EB96" s="246"/>
      <c r="EC96" s="246"/>
      <c r="ED96" s="246"/>
      <c r="EE96" s="246"/>
      <c r="EF96" s="246"/>
      <c r="EG96" s="246"/>
      <c r="EH96" s="246"/>
      <c r="EI96" s="246"/>
      <c r="EJ96" s="246"/>
      <c r="EK96" s="246"/>
      <c r="EL96" s="246"/>
      <c r="EM96" s="246"/>
      <c r="EN96" s="246"/>
      <c r="EO96" s="246"/>
      <c r="EP96" s="246"/>
      <c r="EQ96" s="246"/>
      <c r="ER96" s="246"/>
      <c r="ES96" s="246"/>
      <c r="ET96" s="246"/>
      <c r="EU96" s="246"/>
      <c r="EV96" s="246"/>
      <c r="EW96" s="246"/>
      <c r="EX96" s="246"/>
      <c r="EY96" s="246"/>
      <c r="EZ96" s="246"/>
      <c r="FA96" s="246"/>
      <c r="FB96" s="246"/>
      <c r="FC96" s="246"/>
      <c r="FD96" s="246"/>
      <c r="FE96" s="246"/>
      <c r="FF96" s="246"/>
      <c r="FG96" s="246"/>
      <c r="FH96" s="246"/>
      <c r="FI96" s="246"/>
      <c r="FJ96" s="246"/>
      <c r="FK96" s="246"/>
      <c r="FL96" s="246"/>
      <c r="FM96" s="246"/>
      <c r="FN96" s="246"/>
      <c r="FO96" s="246"/>
      <c r="FP96" s="246"/>
      <c r="FQ96" s="246"/>
      <c r="FR96" s="246"/>
      <c r="FS96" s="246"/>
      <c r="FT96" s="246"/>
      <c r="FU96" s="246"/>
      <c r="FV96" s="246"/>
      <c r="FW96" s="246"/>
      <c r="FX96" s="246"/>
      <c r="FY96" s="246"/>
      <c r="FZ96" s="246"/>
      <c r="GA96" s="246"/>
      <c r="GB96" s="246"/>
      <c r="GC96" s="246"/>
      <c r="GD96" s="246"/>
      <c r="GE96" s="246"/>
      <c r="GF96" s="246"/>
      <c r="GG96" s="246"/>
      <c r="GH96" s="246"/>
      <c r="GI96" s="246"/>
      <c r="GJ96" s="246"/>
      <c r="GK96" s="246"/>
      <c r="GL96" s="246"/>
      <c r="GM96" s="246"/>
      <c r="GN96" s="246"/>
      <c r="GO96" s="246"/>
      <c r="GP96" s="246"/>
      <c r="GQ96" s="246"/>
      <c r="GR96" s="246"/>
      <c r="GS96" s="246"/>
      <c r="GT96" s="246"/>
      <c r="GU96" s="246"/>
      <c r="GV96" s="246"/>
      <c r="GW96" s="246"/>
      <c r="GX96" s="246"/>
      <c r="GY96" s="246"/>
      <c r="GZ96" s="246"/>
      <c r="HA96" s="246"/>
      <c r="HB96" s="246"/>
      <c r="HC96" s="246"/>
      <c r="HD96" s="246"/>
      <c r="HE96" s="246"/>
      <c r="HF96" s="246"/>
      <c r="HG96" s="246"/>
      <c r="HH96" s="246"/>
      <c r="HI96" s="246"/>
      <c r="HJ96" s="246"/>
      <c r="HK96" s="246"/>
      <c r="HL96" s="246"/>
      <c r="HM96" s="246"/>
      <c r="HN96" s="246"/>
      <c r="HO96" s="246"/>
      <c r="HP96" s="246"/>
      <c r="HQ96" s="246"/>
      <c r="HR96" s="246"/>
      <c r="HS96" s="246"/>
      <c r="HT96" s="246"/>
      <c r="HU96" s="246"/>
      <c r="HV96" s="246"/>
      <c r="HW96" s="246"/>
      <c r="HX96" s="246"/>
      <c r="HY96" s="246"/>
      <c r="HZ96" s="246"/>
      <c r="IA96" s="246"/>
      <c r="IB96" s="246"/>
      <c r="IC96" s="246"/>
      <c r="ID96" s="246"/>
      <c r="IE96" s="246"/>
      <c r="IF96" s="246"/>
      <c r="IG96" s="246"/>
      <c r="IH96" s="246"/>
      <c r="II96" s="246"/>
      <c r="IJ96" s="246"/>
      <c r="IK96" s="246"/>
      <c r="IL96" s="246"/>
      <c r="IM96" s="246"/>
      <c r="IN96" s="246"/>
      <c r="IO96" s="246"/>
      <c r="IP96" s="246"/>
      <c r="IQ96" s="246"/>
      <c r="IR96" s="246"/>
      <c r="IS96" s="246"/>
      <c r="IT96" s="246"/>
      <c r="IU96" s="246"/>
    </row>
    <row r="97" spans="1:256" x14ac:dyDescent="0.3">
      <c r="A97" s="185" t="s">
        <v>50</v>
      </c>
      <c r="B97" s="186"/>
      <c r="C97" s="186"/>
      <c r="D97" s="186"/>
      <c r="E97" s="186"/>
      <c r="F97" s="186"/>
      <c r="G97" s="186"/>
      <c r="H97" s="187"/>
    </row>
    <row r="98" spans="1:256" ht="13.5" customHeight="1" x14ac:dyDescent="0.25">
      <c r="A98" s="188" t="s">
        <v>247</v>
      </c>
      <c r="B98" s="188" t="s">
        <v>6</v>
      </c>
      <c r="C98" s="189" t="s">
        <v>248</v>
      </c>
      <c r="D98" s="189" t="s">
        <v>249</v>
      </c>
      <c r="E98" s="189" t="s">
        <v>250</v>
      </c>
      <c r="F98" s="190" t="s">
        <v>10</v>
      </c>
      <c r="G98" s="290" t="s">
        <v>4</v>
      </c>
      <c r="H98" s="189" t="s">
        <v>251</v>
      </c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  <c r="AR98" s="192"/>
      <c r="AS98" s="192"/>
      <c r="AT98" s="192"/>
      <c r="AU98" s="192"/>
      <c r="AV98" s="192"/>
      <c r="AW98" s="192"/>
      <c r="AX98" s="192"/>
      <c r="AY98" s="192"/>
      <c r="AZ98" s="192"/>
      <c r="BA98" s="192"/>
      <c r="BB98" s="192"/>
      <c r="BC98" s="192"/>
      <c r="BD98" s="192"/>
      <c r="BE98" s="192"/>
      <c r="BF98" s="192"/>
      <c r="BG98" s="192"/>
      <c r="BH98" s="192"/>
      <c r="BI98" s="192"/>
      <c r="BJ98" s="192"/>
      <c r="BK98" s="192"/>
      <c r="BL98" s="192"/>
      <c r="BM98" s="192"/>
      <c r="BN98" s="192"/>
      <c r="BO98" s="192"/>
      <c r="BP98" s="192"/>
      <c r="BQ98" s="192"/>
      <c r="BR98" s="192"/>
      <c r="BS98" s="192"/>
      <c r="BT98" s="192"/>
      <c r="BU98" s="192"/>
      <c r="BV98" s="192"/>
      <c r="BW98" s="192"/>
      <c r="BX98" s="192"/>
      <c r="BY98" s="192"/>
      <c r="BZ98" s="192"/>
      <c r="CA98" s="192"/>
      <c r="CB98" s="192"/>
      <c r="CC98" s="192"/>
      <c r="CD98" s="192"/>
      <c r="CE98" s="192"/>
      <c r="CF98" s="192"/>
      <c r="CG98" s="192"/>
      <c r="CH98" s="192"/>
      <c r="CI98" s="192"/>
      <c r="CJ98" s="192"/>
      <c r="CK98" s="192"/>
      <c r="CL98" s="192"/>
      <c r="CM98" s="192"/>
      <c r="CN98" s="192"/>
      <c r="CO98" s="192"/>
      <c r="CP98" s="192"/>
      <c r="CQ98" s="192"/>
      <c r="CR98" s="192"/>
      <c r="CS98" s="192"/>
      <c r="CT98" s="192"/>
      <c r="CU98" s="192"/>
      <c r="CV98" s="192"/>
      <c r="CW98" s="192"/>
      <c r="CX98" s="192"/>
      <c r="CY98" s="192"/>
      <c r="CZ98" s="192"/>
      <c r="DA98" s="192"/>
      <c r="DB98" s="192"/>
      <c r="DC98" s="192"/>
      <c r="DD98" s="192"/>
      <c r="DE98" s="192"/>
      <c r="DF98" s="192"/>
      <c r="DG98" s="192"/>
      <c r="DH98" s="192"/>
      <c r="DI98" s="192"/>
      <c r="DJ98" s="192"/>
      <c r="DK98" s="192"/>
      <c r="DL98" s="192"/>
      <c r="DM98" s="192"/>
      <c r="DN98" s="192"/>
      <c r="DO98" s="192"/>
      <c r="DP98" s="192"/>
      <c r="DQ98" s="192"/>
      <c r="DR98" s="192"/>
      <c r="DS98" s="192"/>
      <c r="DT98" s="192"/>
      <c r="DU98" s="192"/>
      <c r="DV98" s="192"/>
      <c r="DW98" s="192"/>
      <c r="DX98" s="192"/>
      <c r="DY98" s="192"/>
      <c r="DZ98" s="192"/>
      <c r="EA98" s="192"/>
      <c r="EB98" s="192"/>
      <c r="EC98" s="192"/>
      <c r="ED98" s="192"/>
      <c r="EE98" s="192"/>
      <c r="EF98" s="192"/>
      <c r="EG98" s="192"/>
      <c r="EH98" s="192"/>
      <c r="EI98" s="192"/>
      <c r="EJ98" s="192"/>
      <c r="EK98" s="192"/>
      <c r="EL98" s="192"/>
      <c r="EM98" s="192"/>
      <c r="EN98" s="192"/>
      <c r="EO98" s="192"/>
      <c r="EP98" s="192"/>
      <c r="EQ98" s="192"/>
      <c r="ER98" s="192"/>
      <c r="ES98" s="192"/>
      <c r="ET98" s="192"/>
      <c r="EU98" s="192"/>
      <c r="EV98" s="192"/>
      <c r="EW98" s="192"/>
      <c r="EX98" s="192"/>
      <c r="EY98" s="192"/>
      <c r="EZ98" s="192"/>
      <c r="FA98" s="192"/>
      <c r="FB98" s="192"/>
      <c r="FC98" s="192"/>
      <c r="FD98" s="192"/>
      <c r="FE98" s="192"/>
      <c r="FF98" s="192"/>
      <c r="FG98" s="192"/>
      <c r="FH98" s="192"/>
      <c r="FI98" s="192"/>
      <c r="FJ98" s="192"/>
      <c r="FK98" s="192"/>
      <c r="FL98" s="192"/>
      <c r="FM98" s="192"/>
      <c r="FN98" s="192"/>
      <c r="FO98" s="192"/>
      <c r="FP98" s="192"/>
      <c r="FQ98" s="192"/>
      <c r="FR98" s="192"/>
      <c r="FS98" s="192"/>
      <c r="FT98" s="192"/>
      <c r="FU98" s="192"/>
      <c r="FV98" s="192"/>
      <c r="FW98" s="192"/>
      <c r="FX98" s="192"/>
      <c r="FY98" s="192"/>
      <c r="FZ98" s="192"/>
      <c r="GA98" s="192"/>
      <c r="GB98" s="192"/>
      <c r="GC98" s="192"/>
      <c r="GD98" s="192"/>
      <c r="GE98" s="192"/>
      <c r="GF98" s="192"/>
      <c r="GG98" s="192"/>
      <c r="GH98" s="192"/>
      <c r="GI98" s="192"/>
      <c r="GJ98" s="192"/>
      <c r="GK98" s="192"/>
      <c r="GL98" s="192"/>
      <c r="GM98" s="192"/>
      <c r="GN98" s="192"/>
      <c r="GO98" s="192"/>
      <c r="GP98" s="192"/>
      <c r="GQ98" s="192"/>
      <c r="GR98" s="192"/>
      <c r="GS98" s="192"/>
      <c r="GT98" s="192"/>
      <c r="GU98" s="192"/>
      <c r="GV98" s="192"/>
      <c r="GW98" s="192"/>
      <c r="GX98" s="192"/>
      <c r="GY98" s="192"/>
      <c r="GZ98" s="192"/>
      <c r="HA98" s="192"/>
      <c r="HB98" s="192"/>
      <c r="HC98" s="192"/>
      <c r="HD98" s="192"/>
      <c r="HE98" s="192"/>
      <c r="HF98" s="192"/>
      <c r="HG98" s="192"/>
      <c r="HH98" s="192"/>
      <c r="HI98" s="192"/>
      <c r="HJ98" s="192"/>
      <c r="HK98" s="192"/>
      <c r="HL98" s="192"/>
      <c r="HM98" s="192"/>
      <c r="HN98" s="192"/>
      <c r="HO98" s="192"/>
      <c r="HP98" s="192"/>
      <c r="HQ98" s="192"/>
      <c r="HR98" s="192"/>
      <c r="HS98" s="192"/>
      <c r="HT98" s="192"/>
      <c r="HU98" s="192"/>
      <c r="HV98" s="192"/>
      <c r="HW98" s="192"/>
      <c r="HX98" s="192"/>
      <c r="HY98" s="192"/>
      <c r="HZ98" s="192"/>
      <c r="IA98" s="192"/>
      <c r="IB98" s="192"/>
      <c r="IC98" s="192"/>
      <c r="ID98" s="192"/>
      <c r="IE98" s="192"/>
      <c r="IF98" s="192"/>
      <c r="IG98" s="192"/>
      <c r="IH98" s="192"/>
      <c r="II98" s="192"/>
      <c r="IJ98" s="192"/>
      <c r="IK98" s="192"/>
      <c r="IL98" s="192"/>
      <c r="IM98" s="192"/>
      <c r="IN98" s="192"/>
      <c r="IO98" s="192"/>
      <c r="IP98" s="192"/>
      <c r="IQ98" s="192"/>
      <c r="IR98" s="192"/>
      <c r="IS98" s="192"/>
      <c r="IT98" s="192"/>
      <c r="IU98" s="192"/>
    </row>
    <row r="99" spans="1:256" x14ac:dyDescent="0.3">
      <c r="A99" s="193" t="s">
        <v>322</v>
      </c>
      <c r="B99" s="194"/>
      <c r="C99" s="195"/>
      <c r="D99" s="195"/>
      <c r="E99" s="195"/>
      <c r="F99" s="195"/>
      <c r="G99" s="194"/>
      <c r="H99" s="196"/>
    </row>
    <row r="100" spans="1:256" s="269" customFormat="1" x14ac:dyDescent="0.25">
      <c r="A100" s="236" t="s">
        <v>265</v>
      </c>
      <c r="B100" s="223">
        <v>100</v>
      </c>
      <c r="C100" s="237">
        <v>0.94</v>
      </c>
      <c r="D100" s="237">
        <v>10.14</v>
      </c>
      <c r="E100" s="237">
        <v>2.38</v>
      </c>
      <c r="F100" s="237">
        <v>104.9</v>
      </c>
      <c r="G100" s="200" t="s">
        <v>266</v>
      </c>
      <c r="H100" s="225" t="s">
        <v>267</v>
      </c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  <c r="AR100" s="192"/>
      <c r="AS100" s="192"/>
      <c r="AT100" s="192"/>
      <c r="AU100" s="192"/>
      <c r="AV100" s="192"/>
      <c r="AW100" s="192"/>
      <c r="AX100" s="192"/>
      <c r="AY100" s="192"/>
      <c r="AZ100" s="192"/>
      <c r="BA100" s="192"/>
      <c r="BB100" s="192"/>
      <c r="BC100" s="192"/>
      <c r="BD100" s="192"/>
      <c r="BE100" s="192"/>
      <c r="BF100" s="192"/>
      <c r="BG100" s="192"/>
      <c r="BH100" s="192"/>
      <c r="BI100" s="192"/>
      <c r="BJ100" s="192"/>
      <c r="BK100" s="192"/>
      <c r="BL100" s="192"/>
      <c r="BM100" s="192"/>
      <c r="BN100" s="192"/>
      <c r="BO100" s="192"/>
      <c r="BP100" s="192"/>
      <c r="BQ100" s="192"/>
      <c r="BR100" s="192"/>
      <c r="BS100" s="192"/>
      <c r="BT100" s="192"/>
      <c r="BU100" s="192"/>
      <c r="BV100" s="192"/>
      <c r="BW100" s="192"/>
      <c r="BX100" s="192"/>
      <c r="BY100" s="192"/>
      <c r="BZ100" s="192"/>
      <c r="CA100" s="192"/>
      <c r="CB100" s="192"/>
      <c r="CC100" s="192"/>
      <c r="CD100" s="192"/>
      <c r="CE100" s="192"/>
      <c r="CF100" s="192"/>
      <c r="CG100" s="192"/>
      <c r="CH100" s="192"/>
      <c r="CI100" s="192"/>
      <c r="CJ100" s="192"/>
      <c r="CK100" s="192"/>
      <c r="CL100" s="192"/>
      <c r="CM100" s="192"/>
      <c r="CN100" s="192"/>
      <c r="CO100" s="192"/>
      <c r="CP100" s="192"/>
      <c r="CQ100" s="192"/>
      <c r="CR100" s="192"/>
      <c r="CS100" s="192"/>
      <c r="CT100" s="192"/>
      <c r="CU100" s="192"/>
      <c r="CV100" s="192"/>
      <c r="CW100" s="192"/>
      <c r="CX100" s="192"/>
      <c r="CY100" s="192"/>
      <c r="CZ100" s="192"/>
      <c r="DA100" s="192"/>
      <c r="DB100" s="192"/>
      <c r="DC100" s="192"/>
      <c r="DD100" s="192"/>
      <c r="DE100" s="192"/>
      <c r="DF100" s="192"/>
      <c r="DG100" s="192"/>
      <c r="DH100" s="192"/>
      <c r="DI100" s="192"/>
      <c r="DJ100" s="192"/>
      <c r="DK100" s="192"/>
      <c r="DL100" s="192"/>
      <c r="DM100" s="192"/>
      <c r="DN100" s="192"/>
      <c r="DO100" s="192"/>
      <c r="DP100" s="192"/>
      <c r="DQ100" s="192"/>
      <c r="DR100" s="192"/>
      <c r="DS100" s="192"/>
      <c r="DT100" s="192"/>
      <c r="DU100" s="192"/>
      <c r="DV100" s="192"/>
      <c r="DW100" s="192"/>
      <c r="DX100" s="192"/>
      <c r="DY100" s="192"/>
      <c r="DZ100" s="192"/>
      <c r="EA100" s="192"/>
      <c r="EB100" s="192"/>
      <c r="EC100" s="192"/>
      <c r="ED100" s="192"/>
      <c r="EE100" s="192"/>
      <c r="EF100" s="192"/>
      <c r="EG100" s="192"/>
      <c r="EH100" s="192"/>
      <c r="EI100" s="192"/>
      <c r="EJ100" s="192"/>
      <c r="EK100" s="192"/>
      <c r="EL100" s="192"/>
      <c r="EM100" s="192"/>
      <c r="EN100" s="192"/>
      <c r="EO100" s="192"/>
      <c r="EP100" s="192"/>
      <c r="EQ100" s="192"/>
      <c r="ER100" s="192"/>
      <c r="ES100" s="192"/>
      <c r="ET100" s="192"/>
      <c r="EU100" s="192"/>
      <c r="EV100" s="192"/>
      <c r="EW100" s="192"/>
      <c r="EX100" s="192"/>
      <c r="EY100" s="192"/>
      <c r="EZ100" s="192"/>
      <c r="FA100" s="192"/>
      <c r="FB100" s="192"/>
      <c r="FC100" s="192"/>
      <c r="FD100" s="192"/>
      <c r="FE100" s="192"/>
      <c r="FF100" s="192"/>
      <c r="FG100" s="192"/>
      <c r="FH100" s="192"/>
      <c r="FI100" s="192"/>
      <c r="FJ100" s="192"/>
      <c r="FK100" s="192"/>
      <c r="FL100" s="192"/>
      <c r="FM100" s="192"/>
      <c r="FN100" s="192"/>
      <c r="FO100" s="192"/>
      <c r="FP100" s="192"/>
      <c r="FQ100" s="192"/>
      <c r="FR100" s="192"/>
      <c r="FS100" s="192"/>
      <c r="FT100" s="192"/>
      <c r="FU100" s="192"/>
      <c r="FV100" s="192"/>
      <c r="FW100" s="192"/>
      <c r="FX100" s="192"/>
      <c r="FY100" s="192"/>
      <c r="FZ100" s="192"/>
      <c r="GA100" s="192"/>
      <c r="GB100" s="192"/>
      <c r="GC100" s="192"/>
      <c r="GD100" s="192"/>
      <c r="GE100" s="192"/>
      <c r="GF100" s="192"/>
      <c r="GG100" s="192"/>
      <c r="GH100" s="192"/>
      <c r="GI100" s="192"/>
      <c r="GJ100" s="192"/>
      <c r="GK100" s="192"/>
      <c r="GL100" s="192"/>
      <c r="GM100" s="192"/>
      <c r="GN100" s="192"/>
      <c r="GO100" s="192"/>
      <c r="GP100" s="192"/>
      <c r="GQ100" s="192"/>
      <c r="GR100" s="192"/>
      <c r="GS100" s="192"/>
      <c r="GT100" s="192"/>
      <c r="GU100" s="192"/>
      <c r="GV100" s="192"/>
      <c r="GW100" s="192"/>
      <c r="GX100" s="192"/>
      <c r="GY100" s="192"/>
      <c r="GZ100" s="192"/>
      <c r="HA100" s="192"/>
      <c r="HB100" s="192"/>
      <c r="HC100" s="192"/>
      <c r="HD100" s="192"/>
      <c r="HE100" s="192"/>
      <c r="HF100" s="192"/>
      <c r="HG100" s="192"/>
      <c r="HH100" s="192"/>
      <c r="HI100" s="192"/>
      <c r="HJ100" s="192"/>
      <c r="HK100" s="192"/>
      <c r="HL100" s="192"/>
      <c r="HM100" s="192"/>
      <c r="HN100" s="192"/>
      <c r="HO100" s="192"/>
      <c r="HP100" s="192"/>
      <c r="HQ100" s="192"/>
      <c r="HR100" s="192"/>
      <c r="HS100" s="192"/>
      <c r="HT100" s="192"/>
      <c r="HU100" s="192"/>
      <c r="HV100" s="192"/>
      <c r="HW100" s="192"/>
      <c r="HX100" s="192"/>
      <c r="HY100" s="192"/>
      <c r="HZ100" s="192"/>
      <c r="IA100" s="192"/>
      <c r="IB100" s="192"/>
      <c r="IC100" s="192"/>
      <c r="ID100" s="192"/>
      <c r="IE100" s="192"/>
      <c r="IF100" s="192"/>
      <c r="IG100" s="192"/>
      <c r="IH100" s="192"/>
      <c r="II100" s="192"/>
      <c r="IJ100" s="192"/>
      <c r="IK100" s="192"/>
      <c r="IL100" s="192"/>
      <c r="IM100" s="192"/>
      <c r="IN100" s="192"/>
      <c r="IO100" s="192"/>
      <c r="IP100" s="192"/>
      <c r="IQ100" s="192"/>
      <c r="IR100" s="192"/>
      <c r="IS100" s="192"/>
      <c r="IT100" s="192"/>
      <c r="IU100" s="192"/>
    </row>
    <row r="101" spans="1:256" customFormat="1" ht="14.4" x14ac:dyDescent="0.3">
      <c r="A101" s="202" t="s">
        <v>93</v>
      </c>
      <c r="B101" s="298">
        <v>250</v>
      </c>
      <c r="C101" s="204">
        <v>16.91</v>
      </c>
      <c r="D101" s="204">
        <v>19.899999999999999</v>
      </c>
      <c r="E101" s="204">
        <v>42.64</v>
      </c>
      <c r="F101" s="204">
        <v>418</v>
      </c>
      <c r="G101" s="226" t="s">
        <v>323</v>
      </c>
      <c r="H101" s="202" t="s">
        <v>95</v>
      </c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  <c r="AR101" s="192"/>
      <c r="AS101" s="192"/>
      <c r="AT101" s="192"/>
      <c r="AU101" s="192"/>
      <c r="AV101" s="192"/>
      <c r="AW101" s="192"/>
      <c r="AX101" s="192"/>
      <c r="AY101" s="192"/>
      <c r="AZ101" s="192"/>
      <c r="BA101" s="192"/>
      <c r="BB101" s="192"/>
      <c r="BC101" s="192"/>
      <c r="BD101" s="192"/>
      <c r="BE101" s="192"/>
      <c r="BF101" s="192"/>
      <c r="BG101" s="192"/>
      <c r="BH101" s="192"/>
      <c r="BI101" s="192"/>
      <c r="BJ101" s="192"/>
      <c r="BK101" s="192"/>
      <c r="BL101" s="192"/>
      <c r="BM101" s="192"/>
      <c r="BN101" s="192"/>
      <c r="BO101" s="192"/>
      <c r="BP101" s="192"/>
      <c r="BQ101" s="192"/>
      <c r="BR101" s="192"/>
      <c r="BS101" s="192"/>
      <c r="BT101" s="192"/>
      <c r="BU101" s="192"/>
      <c r="BV101" s="192"/>
      <c r="BW101" s="192"/>
      <c r="BX101" s="192"/>
      <c r="BY101" s="192"/>
      <c r="BZ101" s="192"/>
      <c r="CA101" s="192"/>
      <c r="CB101" s="192"/>
      <c r="CC101" s="192"/>
      <c r="CD101" s="192"/>
      <c r="CE101" s="192"/>
      <c r="CF101" s="192"/>
      <c r="CG101" s="192"/>
      <c r="CH101" s="192"/>
      <c r="CI101" s="192"/>
      <c r="CJ101" s="192"/>
      <c r="CK101" s="192"/>
      <c r="CL101" s="192"/>
      <c r="CM101" s="192"/>
      <c r="CN101" s="192"/>
      <c r="CO101" s="192"/>
      <c r="CP101" s="192"/>
      <c r="CQ101" s="192"/>
      <c r="CR101" s="192"/>
      <c r="CS101" s="192"/>
      <c r="CT101" s="192"/>
      <c r="CU101" s="192"/>
      <c r="CV101" s="192"/>
      <c r="CW101" s="192"/>
      <c r="CX101" s="192"/>
      <c r="CY101" s="192"/>
      <c r="CZ101" s="192"/>
      <c r="DA101" s="192"/>
      <c r="DB101" s="192"/>
      <c r="DC101" s="192"/>
      <c r="DD101" s="192"/>
      <c r="DE101" s="192"/>
      <c r="DF101" s="192"/>
      <c r="DG101" s="192"/>
      <c r="DH101" s="192"/>
      <c r="DI101" s="192"/>
      <c r="DJ101" s="192"/>
      <c r="DK101" s="192"/>
      <c r="DL101" s="192"/>
      <c r="DM101" s="192"/>
      <c r="DN101" s="192"/>
      <c r="DO101" s="192"/>
      <c r="DP101" s="192"/>
      <c r="DQ101" s="192"/>
      <c r="DR101" s="192"/>
      <c r="DS101" s="192"/>
      <c r="DT101" s="192"/>
      <c r="DU101" s="192"/>
      <c r="DV101" s="192"/>
      <c r="DW101" s="192"/>
      <c r="DX101" s="192"/>
      <c r="DY101" s="192"/>
      <c r="DZ101" s="192"/>
      <c r="EA101" s="192"/>
      <c r="EB101" s="192"/>
      <c r="EC101" s="192"/>
      <c r="ED101" s="192"/>
      <c r="EE101" s="192"/>
      <c r="EF101" s="192"/>
      <c r="EG101" s="192"/>
      <c r="EH101" s="192"/>
      <c r="EI101" s="192"/>
      <c r="EJ101" s="192"/>
      <c r="EK101" s="192"/>
      <c r="EL101" s="192"/>
      <c r="EM101" s="192"/>
      <c r="EN101" s="192"/>
      <c r="EO101" s="192"/>
      <c r="EP101" s="192"/>
      <c r="EQ101" s="192"/>
      <c r="ER101" s="192"/>
      <c r="ES101" s="192"/>
      <c r="ET101" s="192"/>
      <c r="EU101" s="192"/>
      <c r="EV101" s="192"/>
      <c r="EW101" s="192"/>
      <c r="EX101" s="192"/>
      <c r="EY101" s="192"/>
      <c r="EZ101" s="192"/>
      <c r="FA101" s="192"/>
      <c r="FB101" s="192"/>
      <c r="FC101" s="192"/>
      <c r="FD101" s="192"/>
      <c r="FE101" s="192"/>
      <c r="FF101" s="192"/>
      <c r="FG101" s="192"/>
      <c r="FH101" s="192"/>
      <c r="FI101" s="192"/>
      <c r="FJ101" s="192"/>
      <c r="FK101" s="192"/>
      <c r="FL101" s="192"/>
      <c r="FM101" s="192"/>
      <c r="FN101" s="192"/>
      <c r="FO101" s="192"/>
      <c r="FP101" s="192"/>
      <c r="FQ101" s="192"/>
      <c r="FR101" s="192"/>
      <c r="FS101" s="192"/>
      <c r="FT101" s="192"/>
      <c r="FU101" s="192"/>
      <c r="FV101" s="192"/>
      <c r="FW101" s="192"/>
      <c r="FX101" s="192"/>
      <c r="FY101" s="192"/>
      <c r="FZ101" s="192"/>
      <c r="GA101" s="192"/>
      <c r="GB101" s="192"/>
      <c r="GC101" s="192"/>
      <c r="GD101" s="192"/>
      <c r="GE101" s="192"/>
      <c r="GF101" s="192"/>
      <c r="GG101" s="192"/>
      <c r="GH101" s="192"/>
      <c r="GI101" s="192"/>
      <c r="GJ101" s="192"/>
      <c r="GK101" s="192"/>
      <c r="GL101" s="192"/>
      <c r="GM101" s="192"/>
      <c r="GN101" s="192"/>
      <c r="GO101" s="192"/>
      <c r="GP101" s="192"/>
      <c r="GQ101" s="192"/>
      <c r="GR101" s="192"/>
      <c r="GS101" s="192"/>
      <c r="GT101" s="192"/>
      <c r="GU101" s="192"/>
      <c r="GV101" s="192"/>
      <c r="GW101" s="192"/>
      <c r="GX101" s="192"/>
      <c r="GY101" s="192"/>
      <c r="GZ101" s="192"/>
      <c r="HA101" s="192"/>
      <c r="HB101" s="192"/>
      <c r="HC101" s="192"/>
      <c r="HD101" s="192"/>
      <c r="HE101" s="192"/>
      <c r="HF101" s="192"/>
      <c r="HG101" s="192"/>
      <c r="HH101" s="192"/>
      <c r="HI101" s="192"/>
      <c r="HJ101" s="192"/>
      <c r="HK101" s="192"/>
      <c r="HL101" s="192"/>
      <c r="HM101" s="192"/>
      <c r="HN101" s="192"/>
      <c r="HO101" s="192"/>
      <c r="HP101" s="192"/>
      <c r="HQ101" s="192"/>
      <c r="HR101" s="192"/>
      <c r="HS101" s="192"/>
      <c r="HT101" s="192"/>
      <c r="HU101" s="192"/>
      <c r="HV101" s="192"/>
      <c r="HW101" s="192"/>
      <c r="HX101" s="192"/>
      <c r="HY101" s="192"/>
      <c r="HZ101" s="192"/>
      <c r="IA101" s="192"/>
      <c r="IB101" s="192"/>
      <c r="IC101" s="192"/>
      <c r="ID101" s="192"/>
      <c r="IE101" s="192"/>
      <c r="IF101" s="192"/>
      <c r="IG101" s="192"/>
      <c r="IH101" s="192"/>
      <c r="II101" s="192"/>
      <c r="IJ101" s="192"/>
      <c r="IK101" s="192"/>
      <c r="IL101" s="192"/>
      <c r="IM101" s="192"/>
      <c r="IN101" s="192"/>
      <c r="IO101" s="192"/>
      <c r="IP101" s="192"/>
      <c r="IQ101" s="192"/>
      <c r="IR101" s="192"/>
      <c r="IS101" s="192"/>
      <c r="IT101" s="192"/>
      <c r="IU101" s="192"/>
      <c r="IV101" s="192"/>
    </row>
    <row r="102" spans="1:256" x14ac:dyDescent="0.25">
      <c r="A102" s="307" t="s">
        <v>21</v>
      </c>
      <c r="B102" s="258">
        <v>215</v>
      </c>
      <c r="C102" s="288">
        <v>7.0000000000000007E-2</v>
      </c>
      <c r="D102" s="288">
        <v>0.02</v>
      </c>
      <c r="E102" s="288">
        <v>15</v>
      </c>
      <c r="F102" s="288">
        <v>60</v>
      </c>
      <c r="G102" s="258" t="s">
        <v>22</v>
      </c>
      <c r="H102" s="225" t="s">
        <v>23</v>
      </c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  <c r="AR102" s="192"/>
      <c r="AS102" s="192"/>
      <c r="AT102" s="192"/>
      <c r="AU102" s="192"/>
      <c r="AV102" s="192"/>
      <c r="AW102" s="192"/>
      <c r="AX102" s="192"/>
      <c r="AY102" s="192"/>
      <c r="AZ102" s="192"/>
      <c r="BA102" s="192"/>
      <c r="BB102" s="192"/>
      <c r="BC102" s="192"/>
      <c r="BD102" s="192"/>
      <c r="BE102" s="192"/>
      <c r="BF102" s="192"/>
      <c r="BG102" s="192"/>
      <c r="BH102" s="192"/>
      <c r="BI102" s="192"/>
      <c r="BJ102" s="192"/>
      <c r="BK102" s="192"/>
      <c r="BL102" s="192"/>
      <c r="BM102" s="192"/>
      <c r="BN102" s="192"/>
      <c r="BO102" s="192"/>
      <c r="BP102" s="192"/>
      <c r="BQ102" s="192"/>
      <c r="BR102" s="192"/>
      <c r="BS102" s="192"/>
      <c r="BT102" s="192"/>
      <c r="BU102" s="192"/>
      <c r="BV102" s="192"/>
      <c r="BW102" s="192"/>
      <c r="BX102" s="192"/>
      <c r="BY102" s="192"/>
      <c r="BZ102" s="192"/>
      <c r="CA102" s="192"/>
      <c r="CB102" s="192"/>
      <c r="CC102" s="192"/>
      <c r="CD102" s="192"/>
      <c r="CE102" s="192"/>
      <c r="CF102" s="192"/>
      <c r="CG102" s="192"/>
      <c r="CH102" s="192"/>
      <c r="CI102" s="192"/>
      <c r="CJ102" s="192"/>
      <c r="CK102" s="192"/>
      <c r="CL102" s="192"/>
      <c r="CM102" s="192"/>
      <c r="CN102" s="192"/>
      <c r="CO102" s="192"/>
      <c r="CP102" s="192"/>
      <c r="CQ102" s="192"/>
      <c r="CR102" s="192"/>
      <c r="CS102" s="192"/>
      <c r="CT102" s="192"/>
      <c r="CU102" s="192"/>
      <c r="CV102" s="192"/>
      <c r="CW102" s="192"/>
      <c r="CX102" s="192"/>
      <c r="CY102" s="192"/>
      <c r="CZ102" s="192"/>
      <c r="DA102" s="192"/>
      <c r="DB102" s="192"/>
      <c r="DC102" s="192"/>
      <c r="DD102" s="192"/>
      <c r="DE102" s="192"/>
      <c r="DF102" s="192"/>
      <c r="DG102" s="192"/>
      <c r="DH102" s="192"/>
      <c r="DI102" s="192"/>
      <c r="DJ102" s="192"/>
      <c r="DK102" s="192"/>
      <c r="DL102" s="192"/>
      <c r="DM102" s="192"/>
      <c r="DN102" s="192"/>
      <c r="DO102" s="192"/>
      <c r="DP102" s="192"/>
      <c r="DQ102" s="192"/>
      <c r="DR102" s="192"/>
      <c r="DS102" s="192"/>
      <c r="DT102" s="192"/>
      <c r="DU102" s="192"/>
      <c r="DV102" s="192"/>
      <c r="DW102" s="192"/>
      <c r="DX102" s="192"/>
      <c r="DY102" s="192"/>
      <c r="DZ102" s="192"/>
      <c r="EA102" s="192"/>
      <c r="EB102" s="192"/>
      <c r="EC102" s="192"/>
      <c r="ED102" s="192"/>
      <c r="EE102" s="192"/>
      <c r="EF102" s="192"/>
      <c r="EG102" s="192"/>
      <c r="EH102" s="192"/>
      <c r="EI102" s="192"/>
      <c r="EJ102" s="192"/>
      <c r="EK102" s="192"/>
      <c r="EL102" s="192"/>
      <c r="EM102" s="192"/>
      <c r="EN102" s="192"/>
      <c r="EO102" s="192"/>
      <c r="EP102" s="192"/>
      <c r="EQ102" s="192"/>
      <c r="ER102" s="192"/>
      <c r="ES102" s="192"/>
      <c r="ET102" s="192"/>
      <c r="EU102" s="192"/>
      <c r="EV102" s="192"/>
      <c r="EW102" s="192"/>
      <c r="EX102" s="192"/>
      <c r="EY102" s="192"/>
      <c r="EZ102" s="192"/>
      <c r="FA102" s="192"/>
      <c r="FB102" s="192"/>
      <c r="FC102" s="192"/>
      <c r="FD102" s="192"/>
      <c r="FE102" s="192"/>
      <c r="FF102" s="192"/>
      <c r="FG102" s="192"/>
      <c r="FH102" s="192"/>
      <c r="FI102" s="192"/>
      <c r="FJ102" s="192"/>
      <c r="FK102" s="192"/>
      <c r="FL102" s="192"/>
      <c r="FM102" s="192"/>
      <c r="FN102" s="192"/>
      <c r="FO102" s="192"/>
      <c r="FP102" s="192"/>
      <c r="FQ102" s="192"/>
      <c r="FR102" s="192"/>
      <c r="FS102" s="192"/>
      <c r="FT102" s="192"/>
      <c r="FU102" s="192"/>
      <c r="FV102" s="192"/>
      <c r="FW102" s="192"/>
      <c r="FX102" s="192"/>
      <c r="FY102" s="192"/>
      <c r="FZ102" s="192"/>
      <c r="GA102" s="192"/>
      <c r="GB102" s="192"/>
      <c r="GC102" s="192"/>
      <c r="GD102" s="192"/>
      <c r="GE102" s="192"/>
      <c r="GF102" s="192"/>
      <c r="GG102" s="192"/>
      <c r="GH102" s="192"/>
      <c r="GI102" s="192"/>
      <c r="GJ102" s="192"/>
      <c r="GK102" s="192"/>
      <c r="GL102" s="192"/>
      <c r="GM102" s="192"/>
      <c r="GN102" s="192"/>
      <c r="GO102" s="192"/>
      <c r="GP102" s="192"/>
      <c r="GQ102" s="192"/>
      <c r="GR102" s="192"/>
      <c r="GS102" s="192"/>
      <c r="GT102" s="192"/>
      <c r="GU102" s="192"/>
      <c r="GV102" s="192"/>
      <c r="GW102" s="192"/>
      <c r="GX102" s="192"/>
      <c r="GY102" s="192"/>
      <c r="GZ102" s="192"/>
      <c r="HA102" s="192"/>
      <c r="HB102" s="192"/>
      <c r="HC102" s="192"/>
      <c r="HD102" s="192"/>
      <c r="HE102" s="192"/>
      <c r="HF102" s="192"/>
      <c r="HG102" s="192"/>
      <c r="HH102" s="192"/>
      <c r="HI102" s="192"/>
      <c r="HJ102" s="192"/>
      <c r="HK102" s="192"/>
      <c r="HL102" s="192"/>
      <c r="HM102" s="192"/>
      <c r="HN102" s="192"/>
      <c r="HO102" s="192"/>
      <c r="HP102" s="192"/>
      <c r="HQ102" s="192"/>
      <c r="HR102" s="192"/>
      <c r="HS102" s="192"/>
      <c r="HT102" s="192"/>
      <c r="HU102" s="192"/>
      <c r="HV102" s="192"/>
      <c r="HW102" s="192"/>
      <c r="HX102" s="192"/>
      <c r="HY102" s="192"/>
      <c r="HZ102" s="192"/>
      <c r="IA102" s="192"/>
      <c r="IB102" s="192"/>
      <c r="IC102" s="192"/>
      <c r="ID102" s="192"/>
      <c r="IE102" s="192"/>
      <c r="IF102" s="192"/>
      <c r="IG102" s="192"/>
      <c r="IH102" s="192"/>
      <c r="II102" s="192"/>
      <c r="IJ102" s="192"/>
      <c r="IK102" s="192"/>
      <c r="IL102" s="192"/>
      <c r="IM102" s="192"/>
      <c r="IN102" s="192"/>
      <c r="IO102" s="192"/>
      <c r="IP102" s="192"/>
      <c r="IQ102" s="192"/>
      <c r="IR102" s="192"/>
      <c r="IS102" s="192"/>
      <c r="IT102" s="192"/>
      <c r="IU102" s="192"/>
    </row>
    <row r="103" spans="1:256" x14ac:dyDescent="0.3">
      <c r="A103" s="215" t="s">
        <v>45</v>
      </c>
      <c r="B103" s="289">
        <v>20</v>
      </c>
      <c r="C103" s="271">
        <v>1.3</v>
      </c>
      <c r="D103" s="271">
        <v>0.2</v>
      </c>
      <c r="E103" s="271">
        <v>8.6</v>
      </c>
      <c r="F103" s="271">
        <v>43</v>
      </c>
      <c r="G103" s="265" t="s">
        <v>46</v>
      </c>
      <c r="H103" s="208" t="s">
        <v>47</v>
      </c>
      <c r="I103" s="285"/>
      <c r="J103" s="285"/>
      <c r="K103" s="285"/>
      <c r="L103" s="285"/>
      <c r="M103" s="285"/>
      <c r="N103" s="285"/>
      <c r="O103" s="285"/>
      <c r="P103" s="285"/>
      <c r="Q103" s="285"/>
      <c r="R103" s="285"/>
      <c r="S103" s="285"/>
      <c r="T103" s="285"/>
      <c r="U103" s="285"/>
      <c r="V103" s="285"/>
      <c r="W103" s="285"/>
      <c r="X103" s="285"/>
      <c r="Y103" s="285"/>
      <c r="Z103" s="285"/>
      <c r="AA103" s="285"/>
      <c r="AB103" s="285"/>
      <c r="AC103" s="285"/>
      <c r="AD103" s="285"/>
      <c r="AE103" s="285"/>
      <c r="AF103" s="285"/>
      <c r="AG103" s="285"/>
      <c r="AH103" s="285"/>
      <c r="AI103" s="285"/>
      <c r="AJ103" s="285"/>
      <c r="AK103" s="285"/>
      <c r="AL103" s="285"/>
      <c r="AM103" s="285"/>
      <c r="AN103" s="285"/>
      <c r="AO103" s="285"/>
      <c r="AP103" s="285"/>
      <c r="AQ103" s="285"/>
      <c r="AR103" s="285"/>
      <c r="AS103" s="285"/>
      <c r="AT103" s="285"/>
      <c r="AU103" s="285"/>
      <c r="AV103" s="285"/>
      <c r="AW103" s="285"/>
      <c r="AX103" s="285"/>
      <c r="AY103" s="285"/>
      <c r="AZ103" s="285"/>
      <c r="BA103" s="285"/>
      <c r="BB103" s="285"/>
      <c r="BC103" s="285"/>
      <c r="BD103" s="285"/>
      <c r="BE103" s="285"/>
      <c r="BF103" s="285"/>
      <c r="BG103" s="285"/>
      <c r="BH103" s="285"/>
      <c r="BI103" s="285"/>
      <c r="BJ103" s="285"/>
      <c r="BK103" s="285"/>
      <c r="BL103" s="285"/>
      <c r="BM103" s="285"/>
      <c r="BN103" s="285"/>
      <c r="BO103" s="285"/>
      <c r="BP103" s="285"/>
      <c r="BQ103" s="285"/>
      <c r="BR103" s="285"/>
      <c r="BS103" s="285"/>
      <c r="BT103" s="285"/>
      <c r="BU103" s="285"/>
      <c r="BV103" s="285"/>
      <c r="BW103" s="285"/>
      <c r="BX103" s="285"/>
      <c r="BY103" s="285"/>
      <c r="BZ103" s="285"/>
      <c r="CA103" s="285"/>
      <c r="CB103" s="285"/>
      <c r="CC103" s="285"/>
      <c r="CD103" s="285"/>
      <c r="CE103" s="285"/>
      <c r="CF103" s="285"/>
      <c r="CG103" s="285"/>
      <c r="CH103" s="285"/>
      <c r="CI103" s="285"/>
      <c r="CJ103" s="285"/>
      <c r="CK103" s="285"/>
      <c r="CL103" s="285"/>
      <c r="CM103" s="285"/>
      <c r="CN103" s="285"/>
      <c r="CO103" s="285"/>
      <c r="CP103" s="285"/>
      <c r="CQ103" s="285"/>
      <c r="CR103" s="285"/>
      <c r="CS103" s="285"/>
      <c r="CT103" s="285"/>
      <c r="CU103" s="285"/>
      <c r="CV103" s="285"/>
      <c r="CW103" s="285"/>
      <c r="CX103" s="285"/>
      <c r="CY103" s="285"/>
      <c r="CZ103" s="285"/>
      <c r="DA103" s="285"/>
      <c r="DB103" s="285"/>
      <c r="DC103" s="285"/>
      <c r="DD103" s="285"/>
      <c r="DE103" s="285"/>
      <c r="DF103" s="285"/>
      <c r="DG103" s="285"/>
      <c r="DH103" s="285"/>
      <c r="DI103" s="285"/>
      <c r="DJ103" s="285"/>
      <c r="DK103" s="285"/>
      <c r="DL103" s="285"/>
      <c r="DM103" s="285"/>
      <c r="DN103" s="285"/>
      <c r="DO103" s="285"/>
      <c r="DP103" s="285"/>
      <c r="DQ103" s="285"/>
      <c r="DR103" s="285"/>
      <c r="DS103" s="285"/>
      <c r="DT103" s="285"/>
      <c r="DU103" s="285"/>
      <c r="DV103" s="285"/>
      <c r="DW103" s="285"/>
      <c r="DX103" s="285"/>
      <c r="DY103" s="285"/>
      <c r="DZ103" s="285"/>
      <c r="EA103" s="285"/>
      <c r="EB103" s="285"/>
      <c r="EC103" s="285"/>
      <c r="ED103" s="285"/>
      <c r="EE103" s="285"/>
      <c r="EF103" s="285"/>
      <c r="EG103" s="285"/>
      <c r="EH103" s="285"/>
      <c r="EI103" s="285"/>
      <c r="EJ103" s="285"/>
      <c r="EK103" s="285"/>
      <c r="EL103" s="285"/>
      <c r="EM103" s="285"/>
      <c r="EN103" s="285"/>
      <c r="EO103" s="285"/>
      <c r="EP103" s="285"/>
      <c r="EQ103" s="285"/>
      <c r="ER103" s="285"/>
      <c r="ES103" s="285"/>
      <c r="ET103" s="285"/>
      <c r="EU103" s="285"/>
      <c r="EV103" s="285"/>
      <c r="EW103" s="285"/>
      <c r="EX103" s="285"/>
      <c r="EY103" s="285"/>
      <c r="EZ103" s="285"/>
      <c r="FA103" s="285"/>
      <c r="FB103" s="285"/>
      <c r="FC103" s="285"/>
      <c r="FD103" s="285"/>
      <c r="FE103" s="285"/>
      <c r="FF103" s="285"/>
      <c r="FG103" s="285"/>
      <c r="FH103" s="285"/>
      <c r="FI103" s="285"/>
      <c r="FJ103" s="285"/>
      <c r="FK103" s="285"/>
      <c r="FL103" s="285"/>
      <c r="FM103" s="285"/>
      <c r="FN103" s="285"/>
      <c r="FO103" s="285"/>
      <c r="FP103" s="285"/>
      <c r="FQ103" s="285"/>
      <c r="FR103" s="285"/>
      <c r="FS103" s="285"/>
      <c r="FT103" s="285"/>
      <c r="FU103" s="285"/>
      <c r="FV103" s="285"/>
      <c r="FW103" s="285"/>
      <c r="FX103" s="285"/>
      <c r="FY103" s="285"/>
      <c r="FZ103" s="285"/>
      <c r="GA103" s="285"/>
      <c r="GB103" s="285"/>
      <c r="GC103" s="285"/>
      <c r="GD103" s="285"/>
      <c r="GE103" s="285"/>
      <c r="GF103" s="285"/>
      <c r="GG103" s="285"/>
      <c r="GH103" s="285"/>
      <c r="GI103" s="285"/>
      <c r="GJ103" s="285"/>
      <c r="GK103" s="285"/>
      <c r="GL103" s="285"/>
      <c r="GM103" s="285"/>
      <c r="GN103" s="285"/>
      <c r="GO103" s="285"/>
      <c r="GP103" s="285"/>
      <c r="GQ103" s="285"/>
      <c r="GR103" s="285"/>
      <c r="GS103" s="285"/>
      <c r="GT103" s="285"/>
      <c r="GU103" s="285"/>
      <c r="GV103" s="285"/>
      <c r="GW103" s="285"/>
      <c r="GX103" s="285"/>
      <c r="GY103" s="285"/>
      <c r="GZ103" s="285"/>
      <c r="HA103" s="285"/>
      <c r="HB103" s="285"/>
      <c r="HC103" s="285"/>
      <c r="HD103" s="285"/>
      <c r="HE103" s="285"/>
      <c r="HF103" s="285"/>
      <c r="HG103" s="285"/>
      <c r="HH103" s="285"/>
      <c r="HI103" s="285"/>
      <c r="HJ103" s="285"/>
      <c r="HK103" s="285"/>
      <c r="HL103" s="285"/>
      <c r="HM103" s="285"/>
      <c r="HN103" s="285"/>
      <c r="HO103" s="285"/>
      <c r="HP103" s="285"/>
      <c r="HQ103" s="285"/>
      <c r="HR103" s="285"/>
      <c r="HS103" s="285"/>
      <c r="HT103" s="285"/>
      <c r="HU103" s="285"/>
      <c r="HV103" s="285"/>
      <c r="HW103" s="285"/>
      <c r="HX103" s="285"/>
      <c r="HY103" s="285"/>
      <c r="HZ103" s="285"/>
      <c r="IA103" s="285"/>
      <c r="IB103" s="285"/>
      <c r="IC103" s="285"/>
      <c r="ID103" s="285"/>
      <c r="IE103" s="285"/>
      <c r="IF103" s="285"/>
      <c r="IG103" s="285"/>
      <c r="IH103" s="285"/>
      <c r="II103" s="285"/>
      <c r="IJ103" s="285"/>
      <c r="IK103" s="285"/>
      <c r="IL103" s="285"/>
      <c r="IM103" s="285"/>
      <c r="IN103" s="285"/>
      <c r="IO103" s="285"/>
      <c r="IP103" s="285"/>
      <c r="IQ103" s="285"/>
      <c r="IR103" s="285"/>
      <c r="IS103" s="285"/>
      <c r="IT103" s="285"/>
      <c r="IU103" s="285"/>
    </row>
    <row r="104" spans="1:256" x14ac:dyDescent="0.3">
      <c r="A104" s="218" t="s">
        <v>25</v>
      </c>
      <c r="B104" s="188">
        <f>SUM(B100:B103)</f>
        <v>585</v>
      </c>
      <c r="C104" s="290">
        <f>SUM(C100:C103)</f>
        <v>19.220000000000002</v>
      </c>
      <c r="D104" s="290">
        <f>SUM(D100:D103)</f>
        <v>30.259999999999998</v>
      </c>
      <c r="E104" s="290">
        <f>SUM(E100:E103)</f>
        <v>68.62</v>
      </c>
      <c r="F104" s="290">
        <f>SUM(F100:F103)</f>
        <v>625.9</v>
      </c>
      <c r="G104" s="290"/>
      <c r="H104" s="290"/>
      <c r="I104" s="246"/>
      <c r="J104" s="246"/>
      <c r="K104" s="246"/>
      <c r="L104" s="246"/>
      <c r="M104" s="246"/>
      <c r="N104" s="246"/>
      <c r="O104" s="246"/>
      <c r="P104" s="246"/>
      <c r="Q104" s="246"/>
      <c r="R104" s="246"/>
      <c r="S104" s="246"/>
      <c r="T104" s="246"/>
      <c r="U104" s="246"/>
      <c r="V104" s="246"/>
      <c r="W104" s="246"/>
      <c r="X104" s="246"/>
      <c r="Y104" s="246"/>
      <c r="Z104" s="246"/>
      <c r="AA104" s="246"/>
      <c r="AB104" s="246"/>
      <c r="AC104" s="246"/>
      <c r="AD104" s="246"/>
      <c r="AE104" s="246"/>
      <c r="AF104" s="246"/>
      <c r="AG104" s="246"/>
      <c r="AH104" s="246"/>
      <c r="AI104" s="246"/>
      <c r="AJ104" s="246"/>
      <c r="AK104" s="246"/>
      <c r="AL104" s="246"/>
      <c r="AM104" s="246"/>
      <c r="AN104" s="246"/>
      <c r="AO104" s="246"/>
      <c r="AP104" s="246"/>
      <c r="AQ104" s="246"/>
      <c r="AR104" s="246"/>
      <c r="AS104" s="246"/>
      <c r="AT104" s="246"/>
      <c r="AU104" s="246"/>
      <c r="AV104" s="246"/>
      <c r="AW104" s="246"/>
      <c r="AX104" s="246"/>
      <c r="AY104" s="246"/>
      <c r="AZ104" s="246"/>
      <c r="BA104" s="246"/>
      <c r="BB104" s="246"/>
      <c r="BC104" s="246"/>
      <c r="BD104" s="246"/>
      <c r="BE104" s="246"/>
      <c r="BF104" s="246"/>
      <c r="BG104" s="246"/>
      <c r="BH104" s="246"/>
      <c r="BI104" s="246"/>
      <c r="BJ104" s="246"/>
      <c r="BK104" s="246"/>
      <c r="BL104" s="246"/>
      <c r="BM104" s="246"/>
      <c r="BN104" s="246"/>
      <c r="BO104" s="246"/>
      <c r="BP104" s="246"/>
      <c r="BQ104" s="246"/>
      <c r="BR104" s="246"/>
      <c r="BS104" s="246"/>
      <c r="BT104" s="246"/>
      <c r="BU104" s="246"/>
      <c r="BV104" s="246"/>
      <c r="BW104" s="246"/>
      <c r="BX104" s="246"/>
      <c r="BY104" s="246"/>
      <c r="BZ104" s="246"/>
      <c r="CA104" s="246"/>
      <c r="CB104" s="246"/>
      <c r="CC104" s="246"/>
      <c r="CD104" s="246"/>
      <c r="CE104" s="246"/>
      <c r="CF104" s="246"/>
      <c r="CG104" s="246"/>
      <c r="CH104" s="246"/>
      <c r="CI104" s="246"/>
      <c r="CJ104" s="246"/>
      <c r="CK104" s="246"/>
      <c r="CL104" s="246"/>
      <c r="CM104" s="246"/>
      <c r="CN104" s="246"/>
      <c r="CO104" s="246"/>
      <c r="CP104" s="246"/>
      <c r="CQ104" s="246"/>
      <c r="CR104" s="246"/>
      <c r="CS104" s="246"/>
      <c r="CT104" s="246"/>
      <c r="CU104" s="246"/>
      <c r="CV104" s="246"/>
      <c r="CW104" s="246"/>
      <c r="CX104" s="246"/>
      <c r="CY104" s="246"/>
      <c r="CZ104" s="246"/>
      <c r="DA104" s="246"/>
      <c r="DB104" s="246"/>
      <c r="DC104" s="246"/>
      <c r="DD104" s="246"/>
      <c r="DE104" s="246"/>
      <c r="DF104" s="246"/>
      <c r="DG104" s="246"/>
      <c r="DH104" s="246"/>
      <c r="DI104" s="246"/>
      <c r="DJ104" s="246"/>
      <c r="DK104" s="246"/>
      <c r="DL104" s="246"/>
      <c r="DM104" s="246"/>
      <c r="DN104" s="246"/>
      <c r="DO104" s="246"/>
      <c r="DP104" s="246"/>
      <c r="DQ104" s="246"/>
      <c r="DR104" s="246"/>
      <c r="DS104" s="246"/>
      <c r="DT104" s="246"/>
      <c r="DU104" s="246"/>
      <c r="DV104" s="246"/>
      <c r="DW104" s="246"/>
      <c r="DX104" s="246"/>
      <c r="DY104" s="246"/>
      <c r="DZ104" s="246"/>
      <c r="EA104" s="246"/>
      <c r="EB104" s="246"/>
      <c r="EC104" s="246"/>
      <c r="ED104" s="246"/>
      <c r="EE104" s="246"/>
      <c r="EF104" s="246"/>
      <c r="EG104" s="246"/>
      <c r="EH104" s="246"/>
      <c r="EI104" s="246"/>
      <c r="EJ104" s="246"/>
      <c r="EK104" s="246"/>
      <c r="EL104" s="246"/>
      <c r="EM104" s="246"/>
      <c r="EN104" s="246"/>
      <c r="EO104" s="246"/>
      <c r="EP104" s="246"/>
      <c r="EQ104" s="246"/>
      <c r="ER104" s="246"/>
      <c r="ES104" s="246"/>
      <c r="ET104" s="246"/>
      <c r="EU104" s="246"/>
      <c r="EV104" s="246"/>
      <c r="EW104" s="246"/>
      <c r="EX104" s="246"/>
      <c r="EY104" s="246"/>
      <c r="EZ104" s="246"/>
      <c r="FA104" s="246"/>
      <c r="FB104" s="246"/>
      <c r="FC104" s="246"/>
      <c r="FD104" s="246"/>
      <c r="FE104" s="246"/>
      <c r="FF104" s="246"/>
      <c r="FG104" s="246"/>
      <c r="FH104" s="246"/>
      <c r="FI104" s="246"/>
      <c r="FJ104" s="246"/>
      <c r="FK104" s="246"/>
      <c r="FL104" s="246"/>
      <c r="FM104" s="246"/>
      <c r="FN104" s="246"/>
      <c r="FO104" s="246"/>
      <c r="FP104" s="246"/>
      <c r="FQ104" s="246"/>
      <c r="FR104" s="246"/>
      <c r="FS104" s="246"/>
      <c r="FT104" s="246"/>
      <c r="FU104" s="246"/>
      <c r="FV104" s="246"/>
      <c r="FW104" s="246"/>
      <c r="FX104" s="246"/>
      <c r="FY104" s="246"/>
      <c r="FZ104" s="246"/>
      <c r="GA104" s="246"/>
      <c r="GB104" s="246"/>
      <c r="GC104" s="246"/>
      <c r="GD104" s="246"/>
      <c r="GE104" s="246"/>
      <c r="GF104" s="246"/>
      <c r="GG104" s="246"/>
      <c r="GH104" s="246"/>
      <c r="GI104" s="246"/>
      <c r="GJ104" s="246"/>
      <c r="GK104" s="246"/>
      <c r="GL104" s="246"/>
      <c r="GM104" s="246"/>
      <c r="GN104" s="246"/>
      <c r="GO104" s="246"/>
      <c r="GP104" s="246"/>
      <c r="GQ104" s="246"/>
      <c r="GR104" s="246"/>
      <c r="GS104" s="246"/>
      <c r="GT104" s="246"/>
      <c r="GU104" s="246"/>
      <c r="GV104" s="246"/>
      <c r="GW104" s="246"/>
      <c r="GX104" s="246"/>
      <c r="GY104" s="246"/>
      <c r="GZ104" s="246"/>
      <c r="HA104" s="246"/>
      <c r="HB104" s="246"/>
      <c r="HC104" s="246"/>
      <c r="HD104" s="246"/>
      <c r="HE104" s="246"/>
      <c r="HF104" s="246"/>
      <c r="HG104" s="246"/>
      <c r="HH104" s="246"/>
      <c r="HI104" s="246"/>
      <c r="HJ104" s="246"/>
      <c r="HK104" s="246"/>
      <c r="HL104" s="246"/>
      <c r="HM104" s="246"/>
      <c r="HN104" s="246"/>
      <c r="HO104" s="246"/>
      <c r="HP104" s="246"/>
      <c r="HQ104" s="246"/>
      <c r="HR104" s="246"/>
      <c r="HS104" s="246"/>
      <c r="HT104" s="246"/>
      <c r="HU104" s="246"/>
      <c r="HV104" s="246"/>
      <c r="HW104" s="246"/>
      <c r="HX104" s="246"/>
      <c r="HY104" s="246"/>
      <c r="HZ104" s="246"/>
      <c r="IA104" s="246"/>
      <c r="IB104" s="246"/>
      <c r="IC104" s="246"/>
      <c r="ID104" s="246"/>
      <c r="IE104" s="246"/>
      <c r="IF104" s="246"/>
      <c r="IG104" s="246"/>
      <c r="IH104" s="246"/>
      <c r="II104" s="246"/>
      <c r="IJ104" s="246"/>
      <c r="IK104" s="246"/>
      <c r="IL104" s="246"/>
      <c r="IM104" s="246"/>
      <c r="IN104" s="246"/>
      <c r="IO104" s="246"/>
      <c r="IP104" s="246"/>
      <c r="IQ104" s="246"/>
      <c r="IR104" s="246"/>
      <c r="IS104" s="246"/>
      <c r="IT104" s="246"/>
      <c r="IU104" s="246"/>
    </row>
    <row r="105" spans="1:256" x14ac:dyDescent="0.3">
      <c r="A105" s="263" t="s">
        <v>211</v>
      </c>
      <c r="B105" s="263"/>
      <c r="C105" s="263"/>
      <c r="D105" s="263"/>
      <c r="E105" s="263"/>
      <c r="F105" s="263"/>
      <c r="G105" s="263"/>
      <c r="H105" s="263"/>
      <c r="I105" s="246"/>
      <c r="J105" s="246"/>
      <c r="K105" s="246"/>
      <c r="L105" s="246"/>
      <c r="M105" s="246"/>
      <c r="N105" s="246"/>
      <c r="O105" s="246"/>
      <c r="P105" s="246"/>
      <c r="Q105" s="246"/>
      <c r="R105" s="246"/>
      <c r="S105" s="246"/>
      <c r="T105" s="246"/>
      <c r="U105" s="246"/>
      <c r="V105" s="246"/>
      <c r="W105" s="246"/>
      <c r="X105" s="246"/>
      <c r="Y105" s="246"/>
      <c r="Z105" s="246"/>
      <c r="AA105" s="246"/>
      <c r="AB105" s="246"/>
      <c r="AC105" s="246"/>
      <c r="AD105" s="246"/>
      <c r="AE105" s="246"/>
      <c r="AF105" s="246"/>
      <c r="AG105" s="246"/>
      <c r="AH105" s="246"/>
      <c r="AI105" s="246"/>
      <c r="AJ105" s="246"/>
      <c r="AK105" s="246"/>
      <c r="AL105" s="246"/>
      <c r="AM105" s="246"/>
      <c r="AN105" s="246"/>
      <c r="AO105" s="246"/>
      <c r="AP105" s="246"/>
      <c r="AQ105" s="246"/>
      <c r="AR105" s="246"/>
      <c r="AS105" s="246"/>
      <c r="AT105" s="246"/>
      <c r="AU105" s="246"/>
      <c r="AV105" s="246"/>
      <c r="AW105" s="246"/>
      <c r="AX105" s="246"/>
      <c r="AY105" s="246"/>
      <c r="AZ105" s="246"/>
      <c r="BA105" s="246"/>
      <c r="BB105" s="246"/>
      <c r="BC105" s="246"/>
      <c r="BD105" s="246"/>
      <c r="BE105" s="246"/>
      <c r="BF105" s="246"/>
      <c r="BG105" s="246"/>
      <c r="BH105" s="246"/>
      <c r="BI105" s="246"/>
      <c r="BJ105" s="246"/>
      <c r="BK105" s="246"/>
      <c r="BL105" s="246"/>
      <c r="BM105" s="246"/>
      <c r="BN105" s="246"/>
      <c r="BO105" s="246"/>
      <c r="BP105" s="246"/>
      <c r="BQ105" s="246"/>
      <c r="BR105" s="246"/>
      <c r="BS105" s="246"/>
      <c r="BT105" s="246"/>
      <c r="BU105" s="246"/>
      <c r="BV105" s="246"/>
      <c r="BW105" s="246"/>
      <c r="BX105" s="246"/>
      <c r="BY105" s="246"/>
      <c r="BZ105" s="246"/>
      <c r="CA105" s="246"/>
      <c r="CB105" s="246"/>
      <c r="CC105" s="246"/>
      <c r="CD105" s="246"/>
      <c r="CE105" s="246"/>
      <c r="CF105" s="246"/>
      <c r="CG105" s="246"/>
      <c r="CH105" s="246"/>
      <c r="CI105" s="246"/>
      <c r="CJ105" s="246"/>
      <c r="CK105" s="246"/>
      <c r="CL105" s="246"/>
      <c r="CM105" s="246"/>
      <c r="CN105" s="246"/>
      <c r="CO105" s="246"/>
      <c r="CP105" s="246"/>
      <c r="CQ105" s="246"/>
      <c r="CR105" s="246"/>
      <c r="CS105" s="246"/>
      <c r="CT105" s="246"/>
      <c r="CU105" s="246"/>
      <c r="CV105" s="246"/>
      <c r="CW105" s="246"/>
      <c r="CX105" s="246"/>
      <c r="CY105" s="246"/>
      <c r="CZ105" s="246"/>
      <c r="DA105" s="246"/>
      <c r="DB105" s="246"/>
      <c r="DC105" s="246"/>
      <c r="DD105" s="246"/>
      <c r="DE105" s="246"/>
      <c r="DF105" s="246"/>
      <c r="DG105" s="246"/>
      <c r="DH105" s="246"/>
      <c r="DI105" s="246"/>
      <c r="DJ105" s="246"/>
      <c r="DK105" s="246"/>
      <c r="DL105" s="246"/>
      <c r="DM105" s="246"/>
      <c r="DN105" s="246"/>
      <c r="DO105" s="246"/>
      <c r="DP105" s="246"/>
      <c r="DQ105" s="246"/>
      <c r="DR105" s="246"/>
      <c r="DS105" s="246"/>
      <c r="DT105" s="246"/>
      <c r="DU105" s="246"/>
      <c r="DV105" s="246"/>
      <c r="DW105" s="246"/>
      <c r="DX105" s="246"/>
      <c r="DY105" s="246"/>
      <c r="DZ105" s="246"/>
      <c r="EA105" s="246"/>
      <c r="EB105" s="246"/>
      <c r="EC105" s="246"/>
      <c r="ED105" s="246"/>
      <c r="EE105" s="246"/>
      <c r="EF105" s="246"/>
      <c r="EG105" s="246"/>
      <c r="EH105" s="246"/>
      <c r="EI105" s="246"/>
      <c r="EJ105" s="246"/>
      <c r="EK105" s="246"/>
      <c r="EL105" s="246"/>
      <c r="EM105" s="246"/>
      <c r="EN105" s="246"/>
      <c r="EO105" s="246"/>
      <c r="EP105" s="246"/>
      <c r="EQ105" s="246"/>
      <c r="ER105" s="246"/>
      <c r="ES105" s="246"/>
      <c r="ET105" s="246"/>
      <c r="EU105" s="246"/>
      <c r="EV105" s="246"/>
      <c r="EW105" s="246"/>
      <c r="EX105" s="246"/>
      <c r="EY105" s="246"/>
      <c r="EZ105" s="246"/>
      <c r="FA105" s="246"/>
      <c r="FB105" s="246"/>
      <c r="FC105" s="246"/>
      <c r="FD105" s="246"/>
      <c r="FE105" s="246"/>
      <c r="FF105" s="246"/>
      <c r="FG105" s="246"/>
      <c r="FH105" s="246"/>
      <c r="FI105" s="246"/>
      <c r="FJ105" s="246"/>
      <c r="FK105" s="246"/>
      <c r="FL105" s="246"/>
      <c r="FM105" s="246"/>
      <c r="FN105" s="246"/>
      <c r="FO105" s="246"/>
      <c r="FP105" s="246"/>
      <c r="FQ105" s="246"/>
      <c r="FR105" s="246"/>
      <c r="FS105" s="246"/>
      <c r="FT105" s="246"/>
      <c r="FU105" s="246"/>
      <c r="FV105" s="246"/>
      <c r="FW105" s="246"/>
      <c r="FX105" s="246"/>
      <c r="FY105" s="246"/>
      <c r="FZ105" s="246"/>
      <c r="GA105" s="246"/>
      <c r="GB105" s="246"/>
      <c r="GC105" s="246"/>
      <c r="GD105" s="246"/>
      <c r="GE105" s="246"/>
      <c r="GF105" s="246"/>
      <c r="GG105" s="246"/>
      <c r="GH105" s="246"/>
      <c r="GI105" s="246"/>
      <c r="GJ105" s="246"/>
      <c r="GK105" s="246"/>
      <c r="GL105" s="246"/>
      <c r="GM105" s="246"/>
      <c r="GN105" s="246"/>
      <c r="GO105" s="246"/>
      <c r="GP105" s="246"/>
      <c r="GQ105" s="246"/>
      <c r="GR105" s="246"/>
      <c r="GS105" s="246"/>
      <c r="GT105" s="246"/>
      <c r="GU105" s="246"/>
      <c r="GV105" s="246"/>
      <c r="GW105" s="246"/>
      <c r="GX105" s="246"/>
      <c r="GY105" s="246"/>
      <c r="GZ105" s="246"/>
      <c r="HA105" s="246"/>
      <c r="HB105" s="246"/>
      <c r="HC105" s="246"/>
      <c r="HD105" s="246"/>
      <c r="HE105" s="246"/>
      <c r="HF105" s="246"/>
      <c r="HG105" s="246"/>
      <c r="HH105" s="246"/>
      <c r="HI105" s="246"/>
      <c r="HJ105" s="246"/>
      <c r="HK105" s="246"/>
      <c r="HL105" s="246"/>
      <c r="HM105" s="246"/>
      <c r="HN105" s="246"/>
      <c r="HO105" s="246"/>
      <c r="HP105" s="246"/>
      <c r="HQ105" s="246"/>
      <c r="HR105" s="246"/>
      <c r="HS105" s="246"/>
      <c r="HT105" s="246"/>
      <c r="HU105" s="246"/>
      <c r="HV105" s="246"/>
      <c r="HW105" s="246"/>
      <c r="HX105" s="246"/>
      <c r="HY105" s="246"/>
      <c r="HZ105" s="246"/>
      <c r="IA105" s="246"/>
      <c r="IB105" s="246"/>
      <c r="IC105" s="246"/>
      <c r="ID105" s="246"/>
      <c r="IE105" s="246"/>
      <c r="IF105" s="246"/>
      <c r="IG105" s="246"/>
      <c r="IH105" s="246"/>
      <c r="II105" s="246"/>
      <c r="IJ105" s="246"/>
      <c r="IK105" s="246"/>
      <c r="IL105" s="246"/>
      <c r="IM105" s="246"/>
      <c r="IN105" s="246"/>
      <c r="IO105" s="246"/>
      <c r="IP105" s="246"/>
      <c r="IQ105" s="246"/>
      <c r="IR105" s="246"/>
      <c r="IS105" s="246"/>
      <c r="IT105" s="246"/>
      <c r="IU105" s="246"/>
    </row>
    <row r="106" spans="1:256" s="207" customFormat="1" x14ac:dyDescent="0.25">
      <c r="A106" s="301" t="s">
        <v>315</v>
      </c>
      <c r="B106" s="302">
        <v>50</v>
      </c>
      <c r="C106" s="303">
        <v>3.64</v>
      </c>
      <c r="D106" s="303">
        <v>6.26</v>
      </c>
      <c r="E106" s="303">
        <v>21.96</v>
      </c>
      <c r="F106" s="303">
        <v>159</v>
      </c>
      <c r="G106" s="299" t="s">
        <v>316</v>
      </c>
      <c r="H106" s="206" t="s">
        <v>317</v>
      </c>
    </row>
    <row r="107" spans="1:256" x14ac:dyDescent="0.25">
      <c r="A107" s="307" t="s">
        <v>21</v>
      </c>
      <c r="B107" s="258">
        <v>215</v>
      </c>
      <c r="C107" s="288">
        <v>7.0000000000000007E-2</v>
      </c>
      <c r="D107" s="288">
        <v>0.02</v>
      </c>
      <c r="E107" s="288">
        <v>15</v>
      </c>
      <c r="F107" s="288">
        <v>60</v>
      </c>
      <c r="G107" s="258" t="s">
        <v>22</v>
      </c>
      <c r="H107" s="225" t="s">
        <v>23</v>
      </c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  <c r="AR107" s="192"/>
      <c r="AS107" s="192"/>
      <c r="AT107" s="192"/>
      <c r="AU107" s="192"/>
      <c r="AV107" s="192"/>
      <c r="AW107" s="192"/>
      <c r="AX107" s="192"/>
      <c r="AY107" s="192"/>
      <c r="AZ107" s="192"/>
      <c r="BA107" s="192"/>
      <c r="BB107" s="192"/>
      <c r="BC107" s="192"/>
      <c r="BD107" s="192"/>
      <c r="BE107" s="192"/>
      <c r="BF107" s="192"/>
      <c r="BG107" s="192"/>
      <c r="BH107" s="192"/>
      <c r="BI107" s="192"/>
      <c r="BJ107" s="192"/>
      <c r="BK107" s="192"/>
      <c r="BL107" s="192"/>
      <c r="BM107" s="192"/>
      <c r="BN107" s="192"/>
      <c r="BO107" s="192"/>
      <c r="BP107" s="192"/>
      <c r="BQ107" s="192"/>
      <c r="BR107" s="192"/>
      <c r="BS107" s="192"/>
      <c r="BT107" s="192"/>
      <c r="BU107" s="192"/>
      <c r="BV107" s="192"/>
      <c r="BW107" s="192"/>
      <c r="BX107" s="192"/>
      <c r="BY107" s="192"/>
      <c r="BZ107" s="192"/>
      <c r="CA107" s="192"/>
      <c r="CB107" s="192"/>
      <c r="CC107" s="192"/>
      <c r="CD107" s="192"/>
      <c r="CE107" s="192"/>
      <c r="CF107" s="192"/>
      <c r="CG107" s="192"/>
      <c r="CH107" s="192"/>
      <c r="CI107" s="192"/>
      <c r="CJ107" s="192"/>
      <c r="CK107" s="192"/>
      <c r="CL107" s="192"/>
      <c r="CM107" s="192"/>
      <c r="CN107" s="192"/>
      <c r="CO107" s="192"/>
      <c r="CP107" s="192"/>
      <c r="CQ107" s="192"/>
      <c r="CR107" s="192"/>
      <c r="CS107" s="192"/>
      <c r="CT107" s="192"/>
      <c r="CU107" s="192"/>
      <c r="CV107" s="192"/>
      <c r="CW107" s="192"/>
      <c r="CX107" s="192"/>
      <c r="CY107" s="192"/>
      <c r="CZ107" s="192"/>
      <c r="DA107" s="192"/>
      <c r="DB107" s="192"/>
      <c r="DC107" s="192"/>
      <c r="DD107" s="192"/>
      <c r="DE107" s="192"/>
      <c r="DF107" s="192"/>
      <c r="DG107" s="192"/>
      <c r="DH107" s="192"/>
      <c r="DI107" s="192"/>
      <c r="DJ107" s="192"/>
      <c r="DK107" s="192"/>
      <c r="DL107" s="192"/>
      <c r="DM107" s="192"/>
      <c r="DN107" s="192"/>
      <c r="DO107" s="192"/>
      <c r="DP107" s="192"/>
      <c r="DQ107" s="192"/>
      <c r="DR107" s="192"/>
      <c r="DS107" s="192"/>
      <c r="DT107" s="192"/>
      <c r="DU107" s="192"/>
      <c r="DV107" s="192"/>
      <c r="DW107" s="192"/>
      <c r="DX107" s="192"/>
      <c r="DY107" s="192"/>
      <c r="DZ107" s="192"/>
      <c r="EA107" s="192"/>
      <c r="EB107" s="192"/>
      <c r="EC107" s="192"/>
      <c r="ED107" s="192"/>
      <c r="EE107" s="192"/>
      <c r="EF107" s="192"/>
      <c r="EG107" s="192"/>
      <c r="EH107" s="192"/>
      <c r="EI107" s="192"/>
      <c r="EJ107" s="192"/>
      <c r="EK107" s="192"/>
      <c r="EL107" s="192"/>
      <c r="EM107" s="192"/>
      <c r="EN107" s="192"/>
      <c r="EO107" s="192"/>
      <c r="EP107" s="192"/>
      <c r="EQ107" s="192"/>
      <c r="ER107" s="192"/>
      <c r="ES107" s="192"/>
      <c r="ET107" s="192"/>
      <c r="EU107" s="192"/>
      <c r="EV107" s="192"/>
      <c r="EW107" s="192"/>
      <c r="EX107" s="192"/>
      <c r="EY107" s="192"/>
      <c r="EZ107" s="192"/>
      <c r="FA107" s="192"/>
      <c r="FB107" s="192"/>
      <c r="FC107" s="192"/>
      <c r="FD107" s="192"/>
      <c r="FE107" s="192"/>
      <c r="FF107" s="192"/>
      <c r="FG107" s="192"/>
      <c r="FH107" s="192"/>
      <c r="FI107" s="192"/>
      <c r="FJ107" s="192"/>
      <c r="FK107" s="192"/>
      <c r="FL107" s="192"/>
      <c r="FM107" s="192"/>
      <c r="FN107" s="192"/>
      <c r="FO107" s="192"/>
      <c r="FP107" s="192"/>
      <c r="FQ107" s="192"/>
      <c r="FR107" s="192"/>
      <c r="FS107" s="192"/>
      <c r="FT107" s="192"/>
      <c r="FU107" s="192"/>
      <c r="FV107" s="192"/>
      <c r="FW107" s="192"/>
      <c r="FX107" s="192"/>
      <c r="FY107" s="192"/>
      <c r="FZ107" s="192"/>
      <c r="GA107" s="192"/>
      <c r="GB107" s="192"/>
      <c r="GC107" s="192"/>
      <c r="GD107" s="192"/>
      <c r="GE107" s="192"/>
      <c r="GF107" s="192"/>
      <c r="GG107" s="192"/>
      <c r="GH107" s="192"/>
      <c r="GI107" s="192"/>
      <c r="GJ107" s="192"/>
      <c r="GK107" s="192"/>
      <c r="GL107" s="192"/>
      <c r="GM107" s="192"/>
      <c r="GN107" s="192"/>
      <c r="GO107" s="192"/>
      <c r="GP107" s="192"/>
      <c r="GQ107" s="192"/>
      <c r="GR107" s="192"/>
      <c r="GS107" s="192"/>
      <c r="GT107" s="192"/>
      <c r="GU107" s="192"/>
      <c r="GV107" s="192"/>
      <c r="GW107" s="192"/>
      <c r="GX107" s="192"/>
      <c r="GY107" s="192"/>
      <c r="GZ107" s="192"/>
      <c r="HA107" s="192"/>
      <c r="HB107" s="192"/>
      <c r="HC107" s="192"/>
      <c r="HD107" s="192"/>
      <c r="HE107" s="192"/>
      <c r="HF107" s="192"/>
      <c r="HG107" s="192"/>
      <c r="HH107" s="192"/>
      <c r="HI107" s="192"/>
      <c r="HJ107" s="192"/>
      <c r="HK107" s="192"/>
      <c r="HL107" s="192"/>
      <c r="HM107" s="192"/>
      <c r="HN107" s="192"/>
      <c r="HO107" s="192"/>
      <c r="HP107" s="192"/>
      <c r="HQ107" s="192"/>
      <c r="HR107" s="192"/>
      <c r="HS107" s="192"/>
      <c r="HT107" s="192"/>
      <c r="HU107" s="192"/>
      <c r="HV107" s="192"/>
      <c r="HW107" s="192"/>
      <c r="HX107" s="192"/>
      <c r="HY107" s="192"/>
      <c r="HZ107" s="192"/>
      <c r="IA107" s="192"/>
      <c r="IB107" s="192"/>
      <c r="IC107" s="192"/>
      <c r="ID107" s="192"/>
      <c r="IE107" s="192"/>
      <c r="IF107" s="192"/>
      <c r="IG107" s="192"/>
      <c r="IH107" s="192"/>
      <c r="II107" s="192"/>
      <c r="IJ107" s="192"/>
      <c r="IK107" s="192"/>
      <c r="IL107" s="192"/>
      <c r="IM107" s="192"/>
      <c r="IN107" s="192"/>
      <c r="IO107" s="192"/>
      <c r="IP107" s="192"/>
      <c r="IQ107" s="192"/>
      <c r="IR107" s="192"/>
      <c r="IS107" s="192"/>
      <c r="IT107" s="192"/>
      <c r="IU107" s="192"/>
    </row>
    <row r="108" spans="1:256" x14ac:dyDescent="0.3">
      <c r="A108" s="218" t="s">
        <v>25</v>
      </c>
      <c r="B108" s="188">
        <f>SUM(B106:B107)</f>
        <v>265</v>
      </c>
      <c r="C108" s="188">
        <f>SUM(C106:C107)</f>
        <v>3.71</v>
      </c>
      <c r="D108" s="188">
        <f>SUM(D106:D107)</f>
        <v>6.2799999999999994</v>
      </c>
      <c r="E108" s="188">
        <f>SUM(E106:E107)</f>
        <v>36.96</v>
      </c>
      <c r="F108" s="188">
        <f>SUM(F106:F107)</f>
        <v>219</v>
      </c>
      <c r="G108" s="188"/>
      <c r="H108" s="188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  <c r="S108" s="246"/>
      <c r="T108" s="246"/>
      <c r="U108" s="246"/>
      <c r="V108" s="246"/>
      <c r="W108" s="246"/>
      <c r="X108" s="246"/>
      <c r="Y108" s="246"/>
      <c r="Z108" s="246"/>
      <c r="AA108" s="246"/>
      <c r="AB108" s="246"/>
      <c r="AC108" s="246"/>
      <c r="AD108" s="246"/>
      <c r="AE108" s="246"/>
      <c r="AF108" s="246"/>
      <c r="AG108" s="246"/>
      <c r="AH108" s="246"/>
      <c r="AI108" s="246"/>
      <c r="AJ108" s="246"/>
      <c r="AK108" s="246"/>
      <c r="AL108" s="246"/>
      <c r="AM108" s="246"/>
      <c r="AN108" s="246"/>
      <c r="AO108" s="246"/>
      <c r="AP108" s="246"/>
      <c r="AQ108" s="246"/>
      <c r="AR108" s="246"/>
      <c r="AS108" s="246"/>
      <c r="AT108" s="246"/>
      <c r="AU108" s="246"/>
      <c r="AV108" s="246"/>
      <c r="AW108" s="246"/>
      <c r="AX108" s="246"/>
      <c r="AY108" s="246"/>
      <c r="AZ108" s="246"/>
      <c r="BA108" s="246"/>
      <c r="BB108" s="246"/>
      <c r="BC108" s="246"/>
      <c r="BD108" s="246"/>
      <c r="BE108" s="246"/>
      <c r="BF108" s="246"/>
      <c r="BG108" s="246"/>
      <c r="BH108" s="246"/>
      <c r="BI108" s="246"/>
      <c r="BJ108" s="246"/>
      <c r="BK108" s="246"/>
      <c r="BL108" s="246"/>
      <c r="BM108" s="246"/>
      <c r="BN108" s="246"/>
      <c r="BO108" s="246"/>
      <c r="BP108" s="246"/>
      <c r="BQ108" s="246"/>
      <c r="BR108" s="246"/>
      <c r="BS108" s="246"/>
      <c r="BT108" s="246"/>
      <c r="BU108" s="246"/>
      <c r="BV108" s="246"/>
      <c r="BW108" s="246"/>
      <c r="BX108" s="246"/>
      <c r="BY108" s="246"/>
      <c r="BZ108" s="246"/>
      <c r="CA108" s="246"/>
      <c r="CB108" s="246"/>
      <c r="CC108" s="246"/>
      <c r="CD108" s="246"/>
      <c r="CE108" s="246"/>
      <c r="CF108" s="246"/>
      <c r="CG108" s="246"/>
      <c r="CH108" s="246"/>
      <c r="CI108" s="246"/>
      <c r="CJ108" s="246"/>
      <c r="CK108" s="246"/>
      <c r="CL108" s="246"/>
      <c r="CM108" s="246"/>
      <c r="CN108" s="246"/>
      <c r="CO108" s="246"/>
      <c r="CP108" s="246"/>
      <c r="CQ108" s="246"/>
      <c r="CR108" s="246"/>
      <c r="CS108" s="246"/>
      <c r="CT108" s="246"/>
      <c r="CU108" s="246"/>
      <c r="CV108" s="246"/>
      <c r="CW108" s="246"/>
      <c r="CX108" s="246"/>
      <c r="CY108" s="246"/>
      <c r="CZ108" s="246"/>
      <c r="DA108" s="246"/>
      <c r="DB108" s="246"/>
      <c r="DC108" s="246"/>
      <c r="DD108" s="246"/>
      <c r="DE108" s="246"/>
      <c r="DF108" s="246"/>
      <c r="DG108" s="246"/>
      <c r="DH108" s="246"/>
      <c r="DI108" s="246"/>
      <c r="DJ108" s="246"/>
      <c r="DK108" s="246"/>
      <c r="DL108" s="246"/>
      <c r="DM108" s="246"/>
      <c r="DN108" s="246"/>
      <c r="DO108" s="246"/>
      <c r="DP108" s="246"/>
      <c r="DQ108" s="246"/>
      <c r="DR108" s="246"/>
      <c r="DS108" s="246"/>
      <c r="DT108" s="246"/>
      <c r="DU108" s="246"/>
      <c r="DV108" s="246"/>
      <c r="DW108" s="246"/>
      <c r="DX108" s="246"/>
      <c r="DY108" s="246"/>
      <c r="DZ108" s="246"/>
      <c r="EA108" s="246"/>
      <c r="EB108" s="246"/>
      <c r="EC108" s="246"/>
      <c r="ED108" s="246"/>
      <c r="EE108" s="246"/>
      <c r="EF108" s="246"/>
      <c r="EG108" s="246"/>
      <c r="EH108" s="246"/>
      <c r="EI108" s="246"/>
      <c r="EJ108" s="246"/>
      <c r="EK108" s="246"/>
      <c r="EL108" s="246"/>
      <c r="EM108" s="246"/>
      <c r="EN108" s="246"/>
      <c r="EO108" s="246"/>
      <c r="EP108" s="246"/>
      <c r="EQ108" s="246"/>
      <c r="ER108" s="246"/>
      <c r="ES108" s="246"/>
      <c r="ET108" s="246"/>
      <c r="EU108" s="246"/>
      <c r="EV108" s="246"/>
      <c r="EW108" s="246"/>
      <c r="EX108" s="246"/>
      <c r="EY108" s="246"/>
      <c r="EZ108" s="246"/>
      <c r="FA108" s="246"/>
      <c r="FB108" s="246"/>
      <c r="FC108" s="246"/>
      <c r="FD108" s="246"/>
      <c r="FE108" s="246"/>
      <c r="FF108" s="246"/>
      <c r="FG108" s="246"/>
      <c r="FH108" s="246"/>
      <c r="FI108" s="246"/>
      <c r="FJ108" s="246"/>
      <c r="FK108" s="246"/>
      <c r="FL108" s="246"/>
      <c r="FM108" s="246"/>
      <c r="FN108" s="246"/>
      <c r="FO108" s="246"/>
      <c r="FP108" s="246"/>
      <c r="FQ108" s="246"/>
      <c r="FR108" s="246"/>
      <c r="FS108" s="246"/>
      <c r="FT108" s="246"/>
      <c r="FU108" s="246"/>
      <c r="FV108" s="246"/>
      <c r="FW108" s="246"/>
      <c r="FX108" s="246"/>
      <c r="FY108" s="246"/>
      <c r="FZ108" s="246"/>
      <c r="GA108" s="246"/>
      <c r="GB108" s="246"/>
      <c r="GC108" s="246"/>
      <c r="GD108" s="246"/>
      <c r="GE108" s="246"/>
      <c r="GF108" s="246"/>
      <c r="GG108" s="246"/>
      <c r="GH108" s="246"/>
      <c r="GI108" s="246"/>
      <c r="GJ108" s="246"/>
      <c r="GK108" s="246"/>
      <c r="GL108" s="246"/>
      <c r="GM108" s="246"/>
      <c r="GN108" s="246"/>
      <c r="GO108" s="246"/>
      <c r="GP108" s="246"/>
      <c r="GQ108" s="246"/>
      <c r="GR108" s="246"/>
      <c r="GS108" s="246"/>
      <c r="GT108" s="246"/>
      <c r="GU108" s="246"/>
      <c r="GV108" s="246"/>
      <c r="GW108" s="246"/>
      <c r="GX108" s="246"/>
      <c r="GY108" s="246"/>
      <c r="GZ108" s="246"/>
      <c r="HA108" s="246"/>
      <c r="HB108" s="246"/>
      <c r="HC108" s="246"/>
      <c r="HD108" s="246"/>
      <c r="HE108" s="246"/>
      <c r="HF108" s="246"/>
      <c r="HG108" s="246"/>
      <c r="HH108" s="246"/>
      <c r="HI108" s="246"/>
      <c r="HJ108" s="246"/>
      <c r="HK108" s="246"/>
      <c r="HL108" s="246"/>
      <c r="HM108" s="246"/>
      <c r="HN108" s="246"/>
      <c r="HO108" s="246"/>
      <c r="HP108" s="246"/>
      <c r="HQ108" s="246"/>
      <c r="HR108" s="246"/>
      <c r="HS108" s="246"/>
      <c r="HT108" s="246"/>
      <c r="HU108" s="246"/>
      <c r="HV108" s="246"/>
      <c r="HW108" s="246"/>
      <c r="HX108" s="246"/>
      <c r="HY108" s="246"/>
      <c r="HZ108" s="246"/>
      <c r="IA108" s="246"/>
      <c r="IB108" s="246"/>
      <c r="IC108" s="246"/>
      <c r="ID108" s="246"/>
      <c r="IE108" s="246"/>
      <c r="IF108" s="246"/>
      <c r="IG108" s="246"/>
      <c r="IH108" s="246"/>
      <c r="II108" s="246"/>
      <c r="IJ108" s="246"/>
      <c r="IK108" s="246"/>
      <c r="IL108" s="246"/>
      <c r="IM108" s="246"/>
      <c r="IN108" s="246"/>
      <c r="IO108" s="246"/>
      <c r="IP108" s="246"/>
      <c r="IQ108" s="246"/>
      <c r="IR108" s="246"/>
      <c r="IS108" s="246"/>
      <c r="IT108" s="246"/>
      <c r="IU108" s="246"/>
    </row>
    <row r="109" spans="1:256" x14ac:dyDescent="0.3">
      <c r="A109" s="218" t="s">
        <v>184</v>
      </c>
      <c r="B109" s="188">
        <f>SUM(B104,B108)</f>
        <v>850</v>
      </c>
      <c r="C109" s="188">
        <f>SUM(C104,C108)</f>
        <v>22.930000000000003</v>
      </c>
      <c r="D109" s="188">
        <f>SUM(D104,D108)</f>
        <v>36.54</v>
      </c>
      <c r="E109" s="188">
        <f>SUM(E104,E108)</f>
        <v>105.58000000000001</v>
      </c>
      <c r="F109" s="188">
        <f>SUM(F104,F108)</f>
        <v>844.9</v>
      </c>
      <c r="G109" s="188"/>
      <c r="H109" s="188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  <c r="W109" s="246"/>
      <c r="X109" s="246"/>
      <c r="Y109" s="246"/>
      <c r="Z109" s="246"/>
      <c r="AA109" s="246"/>
      <c r="AB109" s="246"/>
      <c r="AC109" s="246"/>
      <c r="AD109" s="246"/>
      <c r="AE109" s="246"/>
      <c r="AF109" s="246"/>
      <c r="AG109" s="246"/>
      <c r="AH109" s="246"/>
      <c r="AI109" s="246"/>
      <c r="AJ109" s="246"/>
      <c r="AK109" s="246"/>
      <c r="AL109" s="246"/>
      <c r="AM109" s="246"/>
      <c r="AN109" s="246"/>
      <c r="AO109" s="246"/>
      <c r="AP109" s="246"/>
      <c r="AQ109" s="246"/>
      <c r="AR109" s="246"/>
      <c r="AS109" s="246"/>
      <c r="AT109" s="246"/>
      <c r="AU109" s="246"/>
      <c r="AV109" s="246"/>
      <c r="AW109" s="246"/>
      <c r="AX109" s="246"/>
      <c r="AY109" s="246"/>
      <c r="AZ109" s="246"/>
      <c r="BA109" s="246"/>
      <c r="BB109" s="246"/>
      <c r="BC109" s="246"/>
      <c r="BD109" s="246"/>
      <c r="BE109" s="246"/>
      <c r="BF109" s="246"/>
      <c r="BG109" s="246"/>
      <c r="BH109" s="246"/>
      <c r="BI109" s="246"/>
      <c r="BJ109" s="246"/>
      <c r="BK109" s="246"/>
      <c r="BL109" s="246"/>
      <c r="BM109" s="246"/>
      <c r="BN109" s="246"/>
      <c r="BO109" s="246"/>
      <c r="BP109" s="246"/>
      <c r="BQ109" s="246"/>
      <c r="BR109" s="246"/>
      <c r="BS109" s="246"/>
      <c r="BT109" s="246"/>
      <c r="BU109" s="246"/>
      <c r="BV109" s="246"/>
      <c r="BW109" s="246"/>
      <c r="BX109" s="246"/>
      <c r="BY109" s="246"/>
      <c r="BZ109" s="246"/>
      <c r="CA109" s="246"/>
      <c r="CB109" s="246"/>
      <c r="CC109" s="246"/>
      <c r="CD109" s="246"/>
      <c r="CE109" s="246"/>
      <c r="CF109" s="246"/>
      <c r="CG109" s="246"/>
      <c r="CH109" s="246"/>
      <c r="CI109" s="246"/>
      <c r="CJ109" s="246"/>
      <c r="CK109" s="246"/>
      <c r="CL109" s="246"/>
      <c r="CM109" s="246"/>
      <c r="CN109" s="246"/>
      <c r="CO109" s="246"/>
      <c r="CP109" s="246"/>
      <c r="CQ109" s="246"/>
      <c r="CR109" s="246"/>
      <c r="CS109" s="246"/>
      <c r="CT109" s="246"/>
      <c r="CU109" s="246"/>
      <c r="CV109" s="246"/>
      <c r="CW109" s="246"/>
      <c r="CX109" s="246"/>
      <c r="CY109" s="246"/>
      <c r="CZ109" s="246"/>
      <c r="DA109" s="246"/>
      <c r="DB109" s="246"/>
      <c r="DC109" s="246"/>
      <c r="DD109" s="246"/>
      <c r="DE109" s="246"/>
      <c r="DF109" s="246"/>
      <c r="DG109" s="246"/>
      <c r="DH109" s="246"/>
      <c r="DI109" s="246"/>
      <c r="DJ109" s="246"/>
      <c r="DK109" s="246"/>
      <c r="DL109" s="246"/>
      <c r="DM109" s="246"/>
      <c r="DN109" s="246"/>
      <c r="DO109" s="246"/>
      <c r="DP109" s="246"/>
      <c r="DQ109" s="246"/>
      <c r="DR109" s="246"/>
      <c r="DS109" s="246"/>
      <c r="DT109" s="246"/>
      <c r="DU109" s="246"/>
      <c r="DV109" s="246"/>
      <c r="DW109" s="246"/>
      <c r="DX109" s="246"/>
      <c r="DY109" s="246"/>
      <c r="DZ109" s="246"/>
      <c r="EA109" s="246"/>
      <c r="EB109" s="246"/>
      <c r="EC109" s="246"/>
      <c r="ED109" s="246"/>
      <c r="EE109" s="246"/>
      <c r="EF109" s="246"/>
      <c r="EG109" s="246"/>
      <c r="EH109" s="246"/>
      <c r="EI109" s="246"/>
      <c r="EJ109" s="246"/>
      <c r="EK109" s="246"/>
      <c r="EL109" s="246"/>
      <c r="EM109" s="246"/>
      <c r="EN109" s="246"/>
      <c r="EO109" s="246"/>
      <c r="EP109" s="246"/>
      <c r="EQ109" s="246"/>
      <c r="ER109" s="246"/>
      <c r="ES109" s="246"/>
      <c r="ET109" s="246"/>
      <c r="EU109" s="246"/>
      <c r="EV109" s="246"/>
      <c r="EW109" s="246"/>
      <c r="EX109" s="246"/>
      <c r="EY109" s="246"/>
      <c r="EZ109" s="246"/>
      <c r="FA109" s="246"/>
      <c r="FB109" s="246"/>
      <c r="FC109" s="246"/>
      <c r="FD109" s="246"/>
      <c r="FE109" s="246"/>
      <c r="FF109" s="246"/>
      <c r="FG109" s="246"/>
      <c r="FH109" s="246"/>
      <c r="FI109" s="246"/>
      <c r="FJ109" s="246"/>
      <c r="FK109" s="246"/>
      <c r="FL109" s="246"/>
      <c r="FM109" s="246"/>
      <c r="FN109" s="246"/>
      <c r="FO109" s="246"/>
      <c r="FP109" s="246"/>
      <c r="FQ109" s="246"/>
      <c r="FR109" s="246"/>
      <c r="FS109" s="246"/>
      <c r="FT109" s="246"/>
      <c r="FU109" s="246"/>
      <c r="FV109" s="246"/>
      <c r="FW109" s="246"/>
      <c r="FX109" s="246"/>
      <c r="FY109" s="246"/>
      <c r="FZ109" s="246"/>
      <c r="GA109" s="246"/>
      <c r="GB109" s="246"/>
      <c r="GC109" s="246"/>
      <c r="GD109" s="246"/>
      <c r="GE109" s="246"/>
      <c r="GF109" s="246"/>
      <c r="GG109" s="246"/>
      <c r="GH109" s="246"/>
      <c r="GI109" s="246"/>
      <c r="GJ109" s="246"/>
      <c r="GK109" s="246"/>
      <c r="GL109" s="246"/>
      <c r="GM109" s="246"/>
      <c r="GN109" s="246"/>
      <c r="GO109" s="246"/>
      <c r="GP109" s="246"/>
      <c r="GQ109" s="246"/>
      <c r="GR109" s="246"/>
      <c r="GS109" s="246"/>
      <c r="GT109" s="246"/>
      <c r="GU109" s="246"/>
      <c r="GV109" s="246"/>
      <c r="GW109" s="246"/>
      <c r="GX109" s="246"/>
      <c r="GY109" s="246"/>
      <c r="GZ109" s="246"/>
      <c r="HA109" s="246"/>
      <c r="HB109" s="246"/>
      <c r="HC109" s="246"/>
      <c r="HD109" s="246"/>
      <c r="HE109" s="246"/>
      <c r="HF109" s="246"/>
      <c r="HG109" s="246"/>
      <c r="HH109" s="246"/>
      <c r="HI109" s="246"/>
      <c r="HJ109" s="246"/>
      <c r="HK109" s="246"/>
      <c r="HL109" s="246"/>
      <c r="HM109" s="246"/>
      <c r="HN109" s="246"/>
      <c r="HO109" s="246"/>
      <c r="HP109" s="246"/>
      <c r="HQ109" s="246"/>
      <c r="HR109" s="246"/>
      <c r="HS109" s="246"/>
      <c r="HT109" s="246"/>
      <c r="HU109" s="246"/>
      <c r="HV109" s="246"/>
      <c r="HW109" s="246"/>
      <c r="HX109" s="246"/>
      <c r="HY109" s="246"/>
      <c r="HZ109" s="246"/>
      <c r="IA109" s="246"/>
      <c r="IB109" s="246"/>
      <c r="IC109" s="246"/>
      <c r="ID109" s="246"/>
      <c r="IE109" s="246"/>
      <c r="IF109" s="246"/>
      <c r="IG109" s="246"/>
      <c r="IH109" s="246"/>
      <c r="II109" s="246"/>
      <c r="IJ109" s="246"/>
      <c r="IK109" s="246"/>
      <c r="IL109" s="246"/>
      <c r="IM109" s="246"/>
      <c r="IN109" s="246"/>
      <c r="IO109" s="246"/>
      <c r="IP109" s="246"/>
      <c r="IQ109" s="246"/>
      <c r="IR109" s="246"/>
      <c r="IS109" s="246"/>
      <c r="IT109" s="246"/>
      <c r="IU109" s="246"/>
    </row>
    <row r="110" spans="1:256" x14ac:dyDescent="0.3">
      <c r="A110" s="185" t="s">
        <v>72</v>
      </c>
      <c r="B110" s="186"/>
      <c r="C110" s="186"/>
      <c r="D110" s="186"/>
      <c r="E110" s="186"/>
      <c r="F110" s="186"/>
      <c r="G110" s="186"/>
      <c r="H110" s="187"/>
    </row>
    <row r="111" spans="1:256" ht="14.25" customHeight="1" x14ac:dyDescent="0.25">
      <c r="A111" s="188" t="s">
        <v>247</v>
      </c>
      <c r="B111" s="188" t="s">
        <v>6</v>
      </c>
      <c r="C111" s="189" t="s">
        <v>248</v>
      </c>
      <c r="D111" s="189" t="s">
        <v>249</v>
      </c>
      <c r="E111" s="189" t="s">
        <v>250</v>
      </c>
      <c r="F111" s="190" t="s">
        <v>10</v>
      </c>
      <c r="G111" s="290" t="s">
        <v>4</v>
      </c>
      <c r="H111" s="189" t="s">
        <v>251</v>
      </c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  <c r="AR111" s="192"/>
      <c r="AS111" s="192"/>
      <c r="AT111" s="192"/>
      <c r="AU111" s="192"/>
      <c r="AV111" s="192"/>
      <c r="AW111" s="192"/>
      <c r="AX111" s="192"/>
      <c r="AY111" s="192"/>
      <c r="AZ111" s="192"/>
      <c r="BA111" s="192"/>
      <c r="BB111" s="192"/>
      <c r="BC111" s="192"/>
      <c r="BD111" s="192"/>
      <c r="BE111" s="192"/>
      <c r="BF111" s="192"/>
      <c r="BG111" s="192"/>
      <c r="BH111" s="192"/>
      <c r="BI111" s="192"/>
      <c r="BJ111" s="192"/>
      <c r="BK111" s="192"/>
      <c r="BL111" s="192"/>
      <c r="BM111" s="192"/>
      <c r="BN111" s="192"/>
      <c r="BO111" s="192"/>
      <c r="BP111" s="192"/>
      <c r="BQ111" s="192"/>
      <c r="BR111" s="192"/>
      <c r="BS111" s="192"/>
      <c r="BT111" s="192"/>
      <c r="BU111" s="192"/>
      <c r="BV111" s="192"/>
      <c r="BW111" s="192"/>
      <c r="BX111" s="192"/>
      <c r="BY111" s="192"/>
      <c r="BZ111" s="192"/>
      <c r="CA111" s="192"/>
      <c r="CB111" s="192"/>
      <c r="CC111" s="192"/>
      <c r="CD111" s="192"/>
      <c r="CE111" s="192"/>
      <c r="CF111" s="192"/>
      <c r="CG111" s="192"/>
      <c r="CH111" s="192"/>
      <c r="CI111" s="192"/>
      <c r="CJ111" s="192"/>
      <c r="CK111" s="192"/>
      <c r="CL111" s="192"/>
      <c r="CM111" s="192"/>
      <c r="CN111" s="192"/>
      <c r="CO111" s="192"/>
      <c r="CP111" s="192"/>
      <c r="CQ111" s="192"/>
      <c r="CR111" s="192"/>
      <c r="CS111" s="192"/>
      <c r="CT111" s="192"/>
      <c r="CU111" s="192"/>
      <c r="CV111" s="192"/>
      <c r="CW111" s="192"/>
      <c r="CX111" s="192"/>
      <c r="CY111" s="192"/>
      <c r="CZ111" s="192"/>
      <c r="DA111" s="192"/>
      <c r="DB111" s="192"/>
      <c r="DC111" s="192"/>
      <c r="DD111" s="192"/>
      <c r="DE111" s="192"/>
      <c r="DF111" s="192"/>
      <c r="DG111" s="192"/>
      <c r="DH111" s="192"/>
      <c r="DI111" s="192"/>
      <c r="DJ111" s="192"/>
      <c r="DK111" s="192"/>
      <c r="DL111" s="192"/>
      <c r="DM111" s="192"/>
      <c r="DN111" s="192"/>
      <c r="DO111" s="192"/>
      <c r="DP111" s="192"/>
      <c r="DQ111" s="192"/>
      <c r="DR111" s="192"/>
      <c r="DS111" s="192"/>
      <c r="DT111" s="192"/>
      <c r="DU111" s="192"/>
      <c r="DV111" s="192"/>
      <c r="DW111" s="192"/>
      <c r="DX111" s="192"/>
      <c r="DY111" s="192"/>
      <c r="DZ111" s="192"/>
      <c r="EA111" s="192"/>
      <c r="EB111" s="192"/>
      <c r="EC111" s="192"/>
      <c r="ED111" s="192"/>
      <c r="EE111" s="192"/>
      <c r="EF111" s="192"/>
      <c r="EG111" s="192"/>
      <c r="EH111" s="192"/>
      <c r="EI111" s="192"/>
      <c r="EJ111" s="192"/>
      <c r="EK111" s="192"/>
      <c r="EL111" s="192"/>
      <c r="EM111" s="192"/>
      <c r="EN111" s="192"/>
      <c r="EO111" s="192"/>
      <c r="EP111" s="192"/>
      <c r="EQ111" s="192"/>
      <c r="ER111" s="192"/>
      <c r="ES111" s="192"/>
      <c r="ET111" s="192"/>
      <c r="EU111" s="192"/>
      <c r="EV111" s="192"/>
      <c r="EW111" s="192"/>
      <c r="EX111" s="192"/>
      <c r="EY111" s="192"/>
      <c r="EZ111" s="192"/>
      <c r="FA111" s="192"/>
      <c r="FB111" s="192"/>
      <c r="FC111" s="192"/>
      <c r="FD111" s="192"/>
      <c r="FE111" s="192"/>
      <c r="FF111" s="192"/>
      <c r="FG111" s="192"/>
      <c r="FH111" s="192"/>
      <c r="FI111" s="192"/>
      <c r="FJ111" s="192"/>
      <c r="FK111" s="192"/>
      <c r="FL111" s="192"/>
      <c r="FM111" s="192"/>
      <c r="FN111" s="192"/>
      <c r="FO111" s="192"/>
      <c r="FP111" s="192"/>
      <c r="FQ111" s="192"/>
      <c r="FR111" s="192"/>
      <c r="FS111" s="192"/>
      <c r="FT111" s="192"/>
      <c r="FU111" s="192"/>
      <c r="FV111" s="192"/>
      <c r="FW111" s="192"/>
      <c r="FX111" s="192"/>
      <c r="FY111" s="192"/>
      <c r="FZ111" s="192"/>
      <c r="GA111" s="192"/>
      <c r="GB111" s="192"/>
      <c r="GC111" s="192"/>
      <c r="GD111" s="192"/>
      <c r="GE111" s="192"/>
      <c r="GF111" s="192"/>
      <c r="GG111" s="192"/>
      <c r="GH111" s="192"/>
      <c r="GI111" s="192"/>
      <c r="GJ111" s="192"/>
      <c r="GK111" s="192"/>
      <c r="GL111" s="192"/>
      <c r="GM111" s="192"/>
      <c r="GN111" s="192"/>
      <c r="GO111" s="192"/>
      <c r="GP111" s="192"/>
      <c r="GQ111" s="192"/>
      <c r="GR111" s="192"/>
      <c r="GS111" s="192"/>
      <c r="GT111" s="192"/>
      <c r="GU111" s="192"/>
      <c r="GV111" s="192"/>
      <c r="GW111" s="192"/>
      <c r="GX111" s="192"/>
      <c r="GY111" s="192"/>
      <c r="GZ111" s="192"/>
      <c r="HA111" s="192"/>
      <c r="HB111" s="192"/>
      <c r="HC111" s="192"/>
      <c r="HD111" s="192"/>
      <c r="HE111" s="192"/>
      <c r="HF111" s="192"/>
      <c r="HG111" s="192"/>
      <c r="HH111" s="192"/>
      <c r="HI111" s="192"/>
      <c r="HJ111" s="192"/>
      <c r="HK111" s="192"/>
      <c r="HL111" s="192"/>
      <c r="HM111" s="192"/>
      <c r="HN111" s="192"/>
      <c r="HO111" s="192"/>
      <c r="HP111" s="192"/>
      <c r="HQ111" s="192"/>
      <c r="HR111" s="192"/>
      <c r="HS111" s="192"/>
      <c r="HT111" s="192"/>
      <c r="HU111" s="192"/>
      <c r="HV111" s="192"/>
      <c r="HW111" s="192"/>
      <c r="HX111" s="192"/>
      <c r="HY111" s="192"/>
      <c r="HZ111" s="192"/>
      <c r="IA111" s="192"/>
      <c r="IB111" s="192"/>
      <c r="IC111" s="192"/>
      <c r="ID111" s="192"/>
      <c r="IE111" s="192"/>
      <c r="IF111" s="192"/>
      <c r="IG111" s="192"/>
      <c r="IH111" s="192"/>
      <c r="II111" s="192"/>
      <c r="IJ111" s="192"/>
      <c r="IK111" s="192"/>
      <c r="IL111" s="192"/>
      <c r="IM111" s="192"/>
      <c r="IN111" s="192"/>
      <c r="IO111" s="192"/>
      <c r="IP111" s="192"/>
      <c r="IQ111" s="192"/>
      <c r="IR111" s="192"/>
      <c r="IS111" s="192"/>
      <c r="IT111" s="192"/>
      <c r="IU111" s="192"/>
    </row>
    <row r="112" spans="1:256" x14ac:dyDescent="0.3">
      <c r="A112" s="193" t="s">
        <v>322</v>
      </c>
      <c r="B112" s="194"/>
      <c r="C112" s="195"/>
      <c r="D112" s="195"/>
      <c r="E112" s="195"/>
      <c r="F112" s="195"/>
      <c r="G112" s="194"/>
      <c r="H112" s="196"/>
    </row>
    <row r="113" spans="1:255" ht="24" x14ac:dyDescent="0.3">
      <c r="A113" s="197" t="s">
        <v>324</v>
      </c>
      <c r="B113" s="198">
        <v>50</v>
      </c>
      <c r="C113" s="271">
        <v>0.55000000000000004</v>
      </c>
      <c r="D113" s="271">
        <v>0.1</v>
      </c>
      <c r="E113" s="271">
        <v>1.9</v>
      </c>
      <c r="F113" s="271">
        <v>11</v>
      </c>
      <c r="G113" s="272" t="s">
        <v>263</v>
      </c>
      <c r="H113" s="253" t="s">
        <v>264</v>
      </c>
    </row>
    <row r="114" spans="1:255" s="192" customFormat="1" x14ac:dyDescent="0.25">
      <c r="A114" s="197" t="s">
        <v>131</v>
      </c>
      <c r="B114" s="223">
        <v>100</v>
      </c>
      <c r="C114" s="231">
        <v>16.309999999999999</v>
      </c>
      <c r="D114" s="231">
        <v>9.5399999999999991</v>
      </c>
      <c r="E114" s="231">
        <v>12.3</v>
      </c>
      <c r="F114" s="231">
        <v>200.8</v>
      </c>
      <c r="G114" s="262" t="s">
        <v>132</v>
      </c>
      <c r="H114" s="225" t="s">
        <v>133</v>
      </c>
    </row>
    <row r="115" spans="1:255" ht="12.75" customHeight="1" x14ac:dyDescent="0.3">
      <c r="A115" s="253" t="s">
        <v>36</v>
      </c>
      <c r="B115" s="198">
        <v>180</v>
      </c>
      <c r="C115" s="231">
        <v>3.67</v>
      </c>
      <c r="D115" s="231">
        <v>5.76</v>
      </c>
      <c r="E115" s="231">
        <v>24.53</v>
      </c>
      <c r="F115" s="231">
        <v>164.7</v>
      </c>
      <c r="G115" s="272" t="s">
        <v>37</v>
      </c>
      <c r="H115" s="253" t="s">
        <v>38</v>
      </c>
    </row>
    <row r="116" spans="1:255" x14ac:dyDescent="0.25">
      <c r="A116" s="307" t="s">
        <v>21</v>
      </c>
      <c r="B116" s="258">
        <v>215</v>
      </c>
      <c r="C116" s="288">
        <v>7.0000000000000007E-2</v>
      </c>
      <c r="D116" s="288">
        <v>0.02</v>
      </c>
      <c r="E116" s="288">
        <v>15</v>
      </c>
      <c r="F116" s="288">
        <v>60</v>
      </c>
      <c r="G116" s="258" t="s">
        <v>22</v>
      </c>
      <c r="H116" s="225" t="s">
        <v>23</v>
      </c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  <c r="AR116" s="192"/>
      <c r="AS116" s="192"/>
      <c r="AT116" s="192"/>
      <c r="AU116" s="192"/>
      <c r="AV116" s="192"/>
      <c r="AW116" s="192"/>
      <c r="AX116" s="192"/>
      <c r="AY116" s="192"/>
      <c r="AZ116" s="192"/>
      <c r="BA116" s="192"/>
      <c r="BB116" s="192"/>
      <c r="BC116" s="192"/>
      <c r="BD116" s="192"/>
      <c r="BE116" s="192"/>
      <c r="BF116" s="192"/>
      <c r="BG116" s="192"/>
      <c r="BH116" s="192"/>
      <c r="BI116" s="192"/>
      <c r="BJ116" s="192"/>
      <c r="BK116" s="192"/>
      <c r="BL116" s="192"/>
      <c r="BM116" s="192"/>
      <c r="BN116" s="192"/>
      <c r="BO116" s="192"/>
      <c r="BP116" s="192"/>
      <c r="BQ116" s="192"/>
      <c r="BR116" s="192"/>
      <c r="BS116" s="192"/>
      <c r="BT116" s="192"/>
      <c r="BU116" s="192"/>
      <c r="BV116" s="192"/>
      <c r="BW116" s="192"/>
      <c r="BX116" s="192"/>
      <c r="BY116" s="192"/>
      <c r="BZ116" s="192"/>
      <c r="CA116" s="192"/>
      <c r="CB116" s="192"/>
      <c r="CC116" s="192"/>
      <c r="CD116" s="192"/>
      <c r="CE116" s="192"/>
      <c r="CF116" s="192"/>
      <c r="CG116" s="192"/>
      <c r="CH116" s="192"/>
      <c r="CI116" s="192"/>
      <c r="CJ116" s="192"/>
      <c r="CK116" s="192"/>
      <c r="CL116" s="192"/>
      <c r="CM116" s="192"/>
      <c r="CN116" s="192"/>
      <c r="CO116" s="192"/>
      <c r="CP116" s="192"/>
      <c r="CQ116" s="192"/>
      <c r="CR116" s="192"/>
      <c r="CS116" s="192"/>
      <c r="CT116" s="192"/>
      <c r="CU116" s="192"/>
      <c r="CV116" s="192"/>
      <c r="CW116" s="192"/>
      <c r="CX116" s="192"/>
      <c r="CY116" s="192"/>
      <c r="CZ116" s="192"/>
      <c r="DA116" s="192"/>
      <c r="DB116" s="192"/>
      <c r="DC116" s="192"/>
      <c r="DD116" s="192"/>
      <c r="DE116" s="192"/>
      <c r="DF116" s="192"/>
      <c r="DG116" s="192"/>
      <c r="DH116" s="192"/>
      <c r="DI116" s="192"/>
      <c r="DJ116" s="192"/>
      <c r="DK116" s="192"/>
      <c r="DL116" s="192"/>
      <c r="DM116" s="192"/>
      <c r="DN116" s="192"/>
      <c r="DO116" s="192"/>
      <c r="DP116" s="192"/>
      <c r="DQ116" s="192"/>
      <c r="DR116" s="192"/>
      <c r="DS116" s="192"/>
      <c r="DT116" s="192"/>
      <c r="DU116" s="192"/>
      <c r="DV116" s="192"/>
      <c r="DW116" s="192"/>
      <c r="DX116" s="192"/>
      <c r="DY116" s="192"/>
      <c r="DZ116" s="192"/>
      <c r="EA116" s="192"/>
      <c r="EB116" s="192"/>
      <c r="EC116" s="192"/>
      <c r="ED116" s="192"/>
      <c r="EE116" s="192"/>
      <c r="EF116" s="192"/>
      <c r="EG116" s="192"/>
      <c r="EH116" s="192"/>
      <c r="EI116" s="192"/>
      <c r="EJ116" s="192"/>
      <c r="EK116" s="192"/>
      <c r="EL116" s="192"/>
      <c r="EM116" s="192"/>
      <c r="EN116" s="192"/>
      <c r="EO116" s="192"/>
      <c r="EP116" s="192"/>
      <c r="EQ116" s="192"/>
      <c r="ER116" s="192"/>
      <c r="ES116" s="192"/>
      <c r="ET116" s="192"/>
      <c r="EU116" s="192"/>
      <c r="EV116" s="192"/>
      <c r="EW116" s="192"/>
      <c r="EX116" s="192"/>
      <c r="EY116" s="192"/>
      <c r="EZ116" s="192"/>
      <c r="FA116" s="192"/>
      <c r="FB116" s="192"/>
      <c r="FC116" s="192"/>
      <c r="FD116" s="192"/>
      <c r="FE116" s="192"/>
      <c r="FF116" s="192"/>
      <c r="FG116" s="192"/>
      <c r="FH116" s="192"/>
      <c r="FI116" s="192"/>
      <c r="FJ116" s="192"/>
      <c r="FK116" s="192"/>
      <c r="FL116" s="192"/>
      <c r="FM116" s="192"/>
      <c r="FN116" s="192"/>
      <c r="FO116" s="192"/>
      <c r="FP116" s="192"/>
      <c r="FQ116" s="192"/>
      <c r="FR116" s="192"/>
      <c r="FS116" s="192"/>
      <c r="FT116" s="192"/>
      <c r="FU116" s="192"/>
      <c r="FV116" s="192"/>
      <c r="FW116" s="192"/>
      <c r="FX116" s="192"/>
      <c r="FY116" s="192"/>
      <c r="FZ116" s="192"/>
      <c r="GA116" s="192"/>
      <c r="GB116" s="192"/>
      <c r="GC116" s="192"/>
      <c r="GD116" s="192"/>
      <c r="GE116" s="192"/>
      <c r="GF116" s="192"/>
      <c r="GG116" s="192"/>
      <c r="GH116" s="192"/>
      <c r="GI116" s="192"/>
      <c r="GJ116" s="192"/>
      <c r="GK116" s="192"/>
      <c r="GL116" s="192"/>
      <c r="GM116" s="192"/>
      <c r="GN116" s="192"/>
      <c r="GO116" s="192"/>
      <c r="GP116" s="192"/>
      <c r="GQ116" s="192"/>
      <c r="GR116" s="192"/>
      <c r="GS116" s="192"/>
      <c r="GT116" s="192"/>
      <c r="GU116" s="192"/>
      <c r="GV116" s="192"/>
      <c r="GW116" s="192"/>
      <c r="GX116" s="192"/>
      <c r="GY116" s="192"/>
      <c r="GZ116" s="192"/>
      <c r="HA116" s="192"/>
      <c r="HB116" s="192"/>
      <c r="HC116" s="192"/>
      <c r="HD116" s="192"/>
      <c r="HE116" s="192"/>
      <c r="HF116" s="192"/>
      <c r="HG116" s="192"/>
      <c r="HH116" s="192"/>
      <c r="HI116" s="192"/>
      <c r="HJ116" s="192"/>
      <c r="HK116" s="192"/>
      <c r="HL116" s="192"/>
      <c r="HM116" s="192"/>
      <c r="HN116" s="192"/>
      <c r="HO116" s="192"/>
      <c r="HP116" s="192"/>
      <c r="HQ116" s="192"/>
      <c r="HR116" s="192"/>
      <c r="HS116" s="192"/>
      <c r="HT116" s="192"/>
      <c r="HU116" s="192"/>
      <c r="HV116" s="192"/>
      <c r="HW116" s="192"/>
      <c r="HX116" s="192"/>
      <c r="HY116" s="192"/>
      <c r="HZ116" s="192"/>
      <c r="IA116" s="192"/>
      <c r="IB116" s="192"/>
      <c r="IC116" s="192"/>
      <c r="ID116" s="192"/>
      <c r="IE116" s="192"/>
      <c r="IF116" s="192"/>
      <c r="IG116" s="192"/>
      <c r="IH116" s="192"/>
      <c r="II116" s="192"/>
      <c r="IJ116" s="192"/>
      <c r="IK116" s="192"/>
      <c r="IL116" s="192"/>
      <c r="IM116" s="192"/>
      <c r="IN116" s="192"/>
      <c r="IO116" s="192"/>
      <c r="IP116" s="192"/>
      <c r="IQ116" s="192"/>
      <c r="IR116" s="192"/>
      <c r="IS116" s="192"/>
      <c r="IT116" s="192"/>
      <c r="IU116" s="192"/>
    </row>
    <row r="117" spans="1:255" x14ac:dyDescent="0.3">
      <c r="A117" s="215" t="s">
        <v>48</v>
      </c>
      <c r="B117" s="216">
        <v>20</v>
      </c>
      <c r="C117" s="231">
        <v>1.6</v>
      </c>
      <c r="D117" s="231">
        <v>0.2</v>
      </c>
      <c r="E117" s="231">
        <v>10.199999999999999</v>
      </c>
      <c r="F117" s="231">
        <v>50</v>
      </c>
      <c r="G117" s="210" t="s">
        <v>46</v>
      </c>
      <c r="H117" s="217" t="s">
        <v>49</v>
      </c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  <c r="X117" s="285"/>
      <c r="Y117" s="285"/>
      <c r="Z117" s="285"/>
      <c r="AA117" s="285"/>
      <c r="AB117" s="285"/>
      <c r="AC117" s="285"/>
      <c r="AD117" s="285"/>
      <c r="AE117" s="285"/>
      <c r="AF117" s="285"/>
      <c r="AG117" s="285"/>
      <c r="AH117" s="285"/>
      <c r="AI117" s="285"/>
      <c r="AJ117" s="285"/>
      <c r="AK117" s="285"/>
      <c r="AL117" s="285"/>
      <c r="AM117" s="285"/>
      <c r="AN117" s="285"/>
      <c r="AO117" s="285"/>
      <c r="AP117" s="285"/>
      <c r="AQ117" s="285"/>
      <c r="AR117" s="285"/>
      <c r="AS117" s="285"/>
      <c r="AT117" s="285"/>
      <c r="AU117" s="285"/>
      <c r="AV117" s="285"/>
      <c r="AW117" s="285"/>
      <c r="AX117" s="285"/>
      <c r="AY117" s="285"/>
      <c r="AZ117" s="285"/>
      <c r="BA117" s="285"/>
      <c r="BB117" s="285"/>
      <c r="BC117" s="285"/>
      <c r="BD117" s="285"/>
      <c r="BE117" s="285"/>
      <c r="BF117" s="285"/>
      <c r="BG117" s="285"/>
      <c r="BH117" s="285"/>
      <c r="BI117" s="285"/>
      <c r="BJ117" s="285"/>
      <c r="BK117" s="285"/>
      <c r="BL117" s="285"/>
      <c r="BM117" s="285"/>
      <c r="BN117" s="285"/>
      <c r="BO117" s="285"/>
      <c r="BP117" s="285"/>
      <c r="BQ117" s="285"/>
      <c r="BR117" s="285"/>
      <c r="BS117" s="285"/>
      <c r="BT117" s="285"/>
      <c r="BU117" s="285"/>
      <c r="BV117" s="285"/>
      <c r="BW117" s="285"/>
      <c r="BX117" s="285"/>
      <c r="BY117" s="285"/>
      <c r="BZ117" s="285"/>
      <c r="CA117" s="285"/>
      <c r="CB117" s="285"/>
      <c r="CC117" s="285"/>
      <c r="CD117" s="285"/>
      <c r="CE117" s="285"/>
      <c r="CF117" s="285"/>
      <c r="CG117" s="285"/>
      <c r="CH117" s="285"/>
      <c r="CI117" s="285"/>
      <c r="CJ117" s="285"/>
      <c r="CK117" s="285"/>
      <c r="CL117" s="285"/>
      <c r="CM117" s="285"/>
      <c r="CN117" s="285"/>
      <c r="CO117" s="285"/>
      <c r="CP117" s="285"/>
      <c r="CQ117" s="285"/>
      <c r="CR117" s="285"/>
      <c r="CS117" s="285"/>
      <c r="CT117" s="285"/>
      <c r="CU117" s="285"/>
      <c r="CV117" s="285"/>
      <c r="CW117" s="285"/>
      <c r="CX117" s="285"/>
      <c r="CY117" s="285"/>
      <c r="CZ117" s="285"/>
      <c r="DA117" s="285"/>
      <c r="DB117" s="285"/>
      <c r="DC117" s="285"/>
      <c r="DD117" s="285"/>
      <c r="DE117" s="285"/>
      <c r="DF117" s="285"/>
      <c r="DG117" s="285"/>
      <c r="DH117" s="285"/>
      <c r="DI117" s="285"/>
      <c r="DJ117" s="285"/>
      <c r="DK117" s="285"/>
      <c r="DL117" s="285"/>
      <c r="DM117" s="285"/>
      <c r="DN117" s="285"/>
      <c r="DO117" s="285"/>
      <c r="DP117" s="285"/>
      <c r="DQ117" s="285"/>
      <c r="DR117" s="285"/>
      <c r="DS117" s="285"/>
      <c r="DT117" s="285"/>
      <c r="DU117" s="285"/>
      <c r="DV117" s="285"/>
      <c r="DW117" s="285"/>
      <c r="DX117" s="285"/>
      <c r="DY117" s="285"/>
      <c r="DZ117" s="285"/>
      <c r="EA117" s="285"/>
      <c r="EB117" s="285"/>
      <c r="EC117" s="285"/>
      <c r="ED117" s="285"/>
      <c r="EE117" s="285"/>
      <c r="EF117" s="285"/>
      <c r="EG117" s="285"/>
      <c r="EH117" s="285"/>
      <c r="EI117" s="285"/>
      <c r="EJ117" s="285"/>
      <c r="EK117" s="285"/>
      <c r="EL117" s="285"/>
      <c r="EM117" s="285"/>
      <c r="EN117" s="285"/>
      <c r="EO117" s="285"/>
      <c r="EP117" s="285"/>
      <c r="EQ117" s="285"/>
      <c r="ER117" s="285"/>
      <c r="ES117" s="285"/>
      <c r="ET117" s="285"/>
      <c r="EU117" s="285"/>
      <c r="EV117" s="285"/>
      <c r="EW117" s="285"/>
      <c r="EX117" s="285"/>
      <c r="EY117" s="285"/>
      <c r="EZ117" s="285"/>
      <c r="FA117" s="285"/>
      <c r="FB117" s="285"/>
      <c r="FC117" s="285"/>
      <c r="FD117" s="285"/>
      <c r="FE117" s="285"/>
      <c r="FF117" s="285"/>
      <c r="FG117" s="285"/>
      <c r="FH117" s="285"/>
      <c r="FI117" s="285"/>
      <c r="FJ117" s="285"/>
      <c r="FK117" s="285"/>
      <c r="FL117" s="285"/>
      <c r="FM117" s="285"/>
      <c r="FN117" s="285"/>
      <c r="FO117" s="285"/>
      <c r="FP117" s="285"/>
      <c r="FQ117" s="285"/>
      <c r="FR117" s="285"/>
      <c r="FS117" s="285"/>
      <c r="FT117" s="285"/>
      <c r="FU117" s="285"/>
      <c r="FV117" s="285"/>
      <c r="FW117" s="285"/>
      <c r="FX117" s="285"/>
      <c r="FY117" s="285"/>
      <c r="FZ117" s="285"/>
      <c r="GA117" s="285"/>
      <c r="GB117" s="285"/>
      <c r="GC117" s="285"/>
      <c r="GD117" s="285"/>
      <c r="GE117" s="285"/>
      <c r="GF117" s="285"/>
      <c r="GG117" s="285"/>
      <c r="GH117" s="285"/>
      <c r="GI117" s="285"/>
      <c r="GJ117" s="285"/>
      <c r="GK117" s="285"/>
      <c r="GL117" s="285"/>
      <c r="GM117" s="285"/>
      <c r="GN117" s="285"/>
      <c r="GO117" s="285"/>
      <c r="GP117" s="285"/>
      <c r="GQ117" s="285"/>
      <c r="GR117" s="285"/>
      <c r="GS117" s="285"/>
      <c r="GT117" s="285"/>
      <c r="GU117" s="285"/>
      <c r="GV117" s="285"/>
      <c r="GW117" s="285"/>
      <c r="GX117" s="285"/>
      <c r="GY117" s="285"/>
      <c r="GZ117" s="285"/>
      <c r="HA117" s="285"/>
      <c r="HB117" s="285"/>
      <c r="HC117" s="285"/>
      <c r="HD117" s="285"/>
      <c r="HE117" s="285"/>
      <c r="HF117" s="285"/>
      <c r="HG117" s="285"/>
      <c r="HH117" s="285"/>
      <c r="HI117" s="285"/>
      <c r="HJ117" s="285"/>
      <c r="HK117" s="285"/>
      <c r="HL117" s="285"/>
      <c r="HM117" s="285"/>
      <c r="HN117" s="285"/>
      <c r="HO117" s="285"/>
      <c r="HP117" s="285"/>
      <c r="HQ117" s="285"/>
      <c r="HR117" s="285"/>
      <c r="HS117" s="285"/>
      <c r="HT117" s="285"/>
      <c r="HU117" s="285"/>
      <c r="HV117" s="285"/>
      <c r="HW117" s="285"/>
      <c r="HX117" s="285"/>
      <c r="HY117" s="285"/>
      <c r="HZ117" s="285"/>
      <c r="IA117" s="285"/>
      <c r="IB117" s="285"/>
      <c r="IC117" s="285"/>
      <c r="ID117" s="285"/>
      <c r="IE117" s="285"/>
      <c r="IF117" s="285"/>
      <c r="IG117" s="285"/>
      <c r="IH117" s="285"/>
      <c r="II117" s="285"/>
      <c r="IJ117" s="285"/>
      <c r="IK117" s="285"/>
      <c r="IL117" s="285"/>
      <c r="IM117" s="285"/>
      <c r="IN117" s="285"/>
      <c r="IO117" s="285"/>
      <c r="IP117" s="285"/>
      <c r="IQ117" s="285"/>
      <c r="IR117" s="285"/>
      <c r="IS117" s="285"/>
      <c r="IT117" s="285"/>
      <c r="IU117" s="285"/>
    </row>
    <row r="118" spans="1:255" x14ac:dyDescent="0.3">
      <c r="A118" s="218" t="s">
        <v>25</v>
      </c>
      <c r="B118" s="188">
        <f>SUM(B113:B117)</f>
        <v>565</v>
      </c>
      <c r="C118" s="290">
        <f>SUM(C113:C117)</f>
        <v>22.200000000000003</v>
      </c>
      <c r="D118" s="290">
        <f>SUM(D113:D117)</f>
        <v>15.619999999999997</v>
      </c>
      <c r="E118" s="290">
        <f>SUM(E113:E117)</f>
        <v>63.930000000000007</v>
      </c>
      <c r="F118" s="290">
        <f>SUM(F113:F117)</f>
        <v>486.5</v>
      </c>
      <c r="G118" s="290"/>
      <c r="H118" s="290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6"/>
      <c r="U118" s="246"/>
      <c r="V118" s="246"/>
      <c r="W118" s="246"/>
      <c r="X118" s="246"/>
      <c r="Y118" s="246"/>
      <c r="Z118" s="246"/>
      <c r="AA118" s="246"/>
      <c r="AB118" s="246"/>
      <c r="AC118" s="246"/>
      <c r="AD118" s="246"/>
      <c r="AE118" s="246"/>
      <c r="AF118" s="246"/>
      <c r="AG118" s="246"/>
      <c r="AH118" s="246"/>
      <c r="AI118" s="246"/>
      <c r="AJ118" s="246"/>
      <c r="AK118" s="246"/>
      <c r="AL118" s="246"/>
      <c r="AM118" s="246"/>
      <c r="AN118" s="246"/>
      <c r="AO118" s="246"/>
      <c r="AP118" s="246"/>
      <c r="AQ118" s="246"/>
      <c r="AR118" s="246"/>
      <c r="AS118" s="246"/>
      <c r="AT118" s="246"/>
      <c r="AU118" s="246"/>
      <c r="AV118" s="246"/>
      <c r="AW118" s="246"/>
      <c r="AX118" s="246"/>
      <c r="AY118" s="246"/>
      <c r="AZ118" s="246"/>
      <c r="BA118" s="246"/>
      <c r="BB118" s="246"/>
      <c r="BC118" s="246"/>
      <c r="BD118" s="246"/>
      <c r="BE118" s="246"/>
      <c r="BF118" s="246"/>
      <c r="BG118" s="246"/>
      <c r="BH118" s="246"/>
      <c r="BI118" s="246"/>
      <c r="BJ118" s="246"/>
      <c r="BK118" s="246"/>
      <c r="BL118" s="246"/>
      <c r="BM118" s="246"/>
      <c r="BN118" s="246"/>
      <c r="BO118" s="246"/>
      <c r="BP118" s="246"/>
      <c r="BQ118" s="246"/>
      <c r="BR118" s="246"/>
      <c r="BS118" s="246"/>
      <c r="BT118" s="246"/>
      <c r="BU118" s="246"/>
      <c r="BV118" s="246"/>
      <c r="BW118" s="246"/>
      <c r="BX118" s="246"/>
      <c r="BY118" s="246"/>
      <c r="BZ118" s="246"/>
      <c r="CA118" s="246"/>
      <c r="CB118" s="246"/>
      <c r="CC118" s="246"/>
      <c r="CD118" s="246"/>
      <c r="CE118" s="246"/>
      <c r="CF118" s="246"/>
      <c r="CG118" s="246"/>
      <c r="CH118" s="246"/>
      <c r="CI118" s="246"/>
      <c r="CJ118" s="246"/>
      <c r="CK118" s="246"/>
      <c r="CL118" s="246"/>
      <c r="CM118" s="246"/>
      <c r="CN118" s="246"/>
      <c r="CO118" s="246"/>
      <c r="CP118" s="246"/>
      <c r="CQ118" s="246"/>
      <c r="CR118" s="246"/>
      <c r="CS118" s="246"/>
      <c r="CT118" s="246"/>
      <c r="CU118" s="246"/>
      <c r="CV118" s="246"/>
      <c r="CW118" s="246"/>
      <c r="CX118" s="246"/>
      <c r="CY118" s="246"/>
      <c r="CZ118" s="246"/>
      <c r="DA118" s="246"/>
      <c r="DB118" s="246"/>
      <c r="DC118" s="246"/>
      <c r="DD118" s="246"/>
      <c r="DE118" s="246"/>
      <c r="DF118" s="246"/>
      <c r="DG118" s="246"/>
      <c r="DH118" s="246"/>
      <c r="DI118" s="246"/>
      <c r="DJ118" s="246"/>
      <c r="DK118" s="246"/>
      <c r="DL118" s="246"/>
      <c r="DM118" s="246"/>
      <c r="DN118" s="246"/>
      <c r="DO118" s="246"/>
      <c r="DP118" s="246"/>
      <c r="DQ118" s="246"/>
      <c r="DR118" s="246"/>
      <c r="DS118" s="246"/>
      <c r="DT118" s="246"/>
      <c r="DU118" s="246"/>
      <c r="DV118" s="246"/>
      <c r="DW118" s="246"/>
      <c r="DX118" s="246"/>
      <c r="DY118" s="246"/>
      <c r="DZ118" s="246"/>
      <c r="EA118" s="246"/>
      <c r="EB118" s="246"/>
      <c r="EC118" s="246"/>
      <c r="ED118" s="246"/>
      <c r="EE118" s="246"/>
      <c r="EF118" s="246"/>
      <c r="EG118" s="246"/>
      <c r="EH118" s="246"/>
      <c r="EI118" s="246"/>
      <c r="EJ118" s="246"/>
      <c r="EK118" s="246"/>
      <c r="EL118" s="246"/>
      <c r="EM118" s="246"/>
      <c r="EN118" s="246"/>
      <c r="EO118" s="246"/>
      <c r="EP118" s="246"/>
      <c r="EQ118" s="246"/>
      <c r="ER118" s="246"/>
      <c r="ES118" s="246"/>
      <c r="ET118" s="246"/>
      <c r="EU118" s="246"/>
      <c r="EV118" s="246"/>
      <c r="EW118" s="246"/>
      <c r="EX118" s="246"/>
      <c r="EY118" s="246"/>
      <c r="EZ118" s="246"/>
      <c r="FA118" s="246"/>
      <c r="FB118" s="246"/>
      <c r="FC118" s="246"/>
      <c r="FD118" s="246"/>
      <c r="FE118" s="246"/>
      <c r="FF118" s="246"/>
      <c r="FG118" s="246"/>
      <c r="FH118" s="246"/>
      <c r="FI118" s="246"/>
      <c r="FJ118" s="246"/>
      <c r="FK118" s="246"/>
      <c r="FL118" s="246"/>
      <c r="FM118" s="246"/>
      <c r="FN118" s="246"/>
      <c r="FO118" s="246"/>
      <c r="FP118" s="246"/>
      <c r="FQ118" s="246"/>
      <c r="FR118" s="246"/>
      <c r="FS118" s="246"/>
      <c r="FT118" s="246"/>
      <c r="FU118" s="246"/>
      <c r="FV118" s="246"/>
      <c r="FW118" s="246"/>
      <c r="FX118" s="246"/>
      <c r="FY118" s="246"/>
      <c r="FZ118" s="246"/>
      <c r="GA118" s="246"/>
      <c r="GB118" s="246"/>
      <c r="GC118" s="246"/>
      <c r="GD118" s="246"/>
      <c r="GE118" s="246"/>
      <c r="GF118" s="246"/>
      <c r="GG118" s="246"/>
      <c r="GH118" s="246"/>
      <c r="GI118" s="246"/>
      <c r="GJ118" s="246"/>
      <c r="GK118" s="246"/>
      <c r="GL118" s="246"/>
      <c r="GM118" s="246"/>
      <c r="GN118" s="246"/>
      <c r="GO118" s="246"/>
      <c r="GP118" s="246"/>
      <c r="GQ118" s="246"/>
      <c r="GR118" s="246"/>
      <c r="GS118" s="246"/>
      <c r="GT118" s="246"/>
      <c r="GU118" s="246"/>
      <c r="GV118" s="246"/>
      <c r="GW118" s="246"/>
      <c r="GX118" s="246"/>
      <c r="GY118" s="246"/>
      <c r="GZ118" s="246"/>
      <c r="HA118" s="246"/>
      <c r="HB118" s="246"/>
      <c r="HC118" s="246"/>
      <c r="HD118" s="246"/>
      <c r="HE118" s="246"/>
      <c r="HF118" s="246"/>
      <c r="HG118" s="246"/>
      <c r="HH118" s="246"/>
      <c r="HI118" s="246"/>
      <c r="HJ118" s="246"/>
      <c r="HK118" s="246"/>
      <c r="HL118" s="246"/>
      <c r="HM118" s="246"/>
      <c r="HN118" s="246"/>
      <c r="HO118" s="246"/>
      <c r="HP118" s="246"/>
      <c r="HQ118" s="246"/>
      <c r="HR118" s="246"/>
      <c r="HS118" s="246"/>
      <c r="HT118" s="246"/>
      <c r="HU118" s="246"/>
      <c r="HV118" s="246"/>
      <c r="HW118" s="246"/>
      <c r="HX118" s="246"/>
      <c r="HY118" s="246"/>
      <c r="HZ118" s="246"/>
      <c r="IA118" s="246"/>
      <c r="IB118" s="246"/>
      <c r="IC118" s="246"/>
      <c r="ID118" s="246"/>
      <c r="IE118" s="246"/>
      <c r="IF118" s="246"/>
      <c r="IG118" s="246"/>
      <c r="IH118" s="246"/>
      <c r="II118" s="246"/>
      <c r="IJ118" s="246"/>
      <c r="IK118" s="246"/>
      <c r="IL118" s="246"/>
      <c r="IM118" s="246"/>
      <c r="IN118" s="246"/>
      <c r="IO118" s="246"/>
      <c r="IP118" s="246"/>
      <c r="IQ118" s="246"/>
      <c r="IR118" s="246"/>
      <c r="IS118" s="246"/>
      <c r="IT118" s="246"/>
      <c r="IU118" s="246"/>
    </row>
    <row r="119" spans="1:255" x14ac:dyDescent="0.3">
      <c r="A119" s="263" t="s">
        <v>211</v>
      </c>
      <c r="B119" s="263"/>
      <c r="C119" s="308"/>
      <c r="D119" s="308"/>
      <c r="E119" s="308"/>
      <c r="F119" s="308"/>
      <c r="G119" s="263"/>
      <c r="H119" s="263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6"/>
      <c r="U119" s="246"/>
      <c r="V119" s="246"/>
      <c r="W119" s="246"/>
      <c r="X119" s="246"/>
      <c r="Y119" s="246"/>
      <c r="Z119" s="246"/>
      <c r="AA119" s="246"/>
      <c r="AB119" s="246"/>
      <c r="AC119" s="246"/>
      <c r="AD119" s="246"/>
      <c r="AE119" s="246"/>
      <c r="AF119" s="246"/>
      <c r="AG119" s="246"/>
      <c r="AH119" s="246"/>
      <c r="AI119" s="246"/>
      <c r="AJ119" s="246"/>
      <c r="AK119" s="246"/>
      <c r="AL119" s="246"/>
      <c r="AM119" s="246"/>
      <c r="AN119" s="246"/>
      <c r="AO119" s="246"/>
      <c r="AP119" s="246"/>
      <c r="AQ119" s="246"/>
      <c r="AR119" s="246"/>
      <c r="AS119" s="246"/>
      <c r="AT119" s="246"/>
      <c r="AU119" s="246"/>
      <c r="AV119" s="246"/>
      <c r="AW119" s="246"/>
      <c r="AX119" s="246"/>
      <c r="AY119" s="246"/>
      <c r="AZ119" s="246"/>
      <c r="BA119" s="246"/>
      <c r="BB119" s="246"/>
      <c r="BC119" s="246"/>
      <c r="BD119" s="246"/>
      <c r="BE119" s="246"/>
      <c r="BF119" s="246"/>
      <c r="BG119" s="246"/>
      <c r="BH119" s="246"/>
      <c r="BI119" s="246"/>
      <c r="BJ119" s="246"/>
      <c r="BK119" s="246"/>
      <c r="BL119" s="246"/>
      <c r="BM119" s="246"/>
      <c r="BN119" s="246"/>
      <c r="BO119" s="246"/>
      <c r="BP119" s="246"/>
      <c r="BQ119" s="246"/>
      <c r="BR119" s="246"/>
      <c r="BS119" s="246"/>
      <c r="BT119" s="246"/>
      <c r="BU119" s="246"/>
      <c r="BV119" s="246"/>
      <c r="BW119" s="246"/>
      <c r="BX119" s="246"/>
      <c r="BY119" s="246"/>
      <c r="BZ119" s="246"/>
      <c r="CA119" s="246"/>
      <c r="CB119" s="246"/>
      <c r="CC119" s="246"/>
      <c r="CD119" s="246"/>
      <c r="CE119" s="246"/>
      <c r="CF119" s="246"/>
      <c r="CG119" s="246"/>
      <c r="CH119" s="246"/>
      <c r="CI119" s="246"/>
      <c r="CJ119" s="246"/>
      <c r="CK119" s="246"/>
      <c r="CL119" s="246"/>
      <c r="CM119" s="246"/>
      <c r="CN119" s="246"/>
      <c r="CO119" s="246"/>
      <c r="CP119" s="246"/>
      <c r="CQ119" s="246"/>
      <c r="CR119" s="246"/>
      <c r="CS119" s="246"/>
      <c r="CT119" s="246"/>
      <c r="CU119" s="246"/>
      <c r="CV119" s="246"/>
      <c r="CW119" s="246"/>
      <c r="CX119" s="246"/>
      <c r="CY119" s="246"/>
      <c r="CZ119" s="246"/>
      <c r="DA119" s="246"/>
      <c r="DB119" s="246"/>
      <c r="DC119" s="246"/>
      <c r="DD119" s="246"/>
      <c r="DE119" s="246"/>
      <c r="DF119" s="246"/>
      <c r="DG119" s="246"/>
      <c r="DH119" s="246"/>
      <c r="DI119" s="246"/>
      <c r="DJ119" s="246"/>
      <c r="DK119" s="246"/>
      <c r="DL119" s="246"/>
      <c r="DM119" s="246"/>
      <c r="DN119" s="246"/>
      <c r="DO119" s="246"/>
      <c r="DP119" s="246"/>
      <c r="DQ119" s="246"/>
      <c r="DR119" s="246"/>
      <c r="DS119" s="246"/>
      <c r="DT119" s="246"/>
      <c r="DU119" s="246"/>
      <c r="DV119" s="246"/>
      <c r="DW119" s="246"/>
      <c r="DX119" s="246"/>
      <c r="DY119" s="246"/>
      <c r="DZ119" s="246"/>
      <c r="EA119" s="246"/>
      <c r="EB119" s="246"/>
      <c r="EC119" s="246"/>
      <c r="ED119" s="246"/>
      <c r="EE119" s="246"/>
      <c r="EF119" s="246"/>
      <c r="EG119" s="246"/>
      <c r="EH119" s="246"/>
      <c r="EI119" s="246"/>
      <c r="EJ119" s="246"/>
      <c r="EK119" s="246"/>
      <c r="EL119" s="246"/>
      <c r="EM119" s="246"/>
      <c r="EN119" s="246"/>
      <c r="EO119" s="246"/>
      <c r="EP119" s="246"/>
      <c r="EQ119" s="246"/>
      <c r="ER119" s="246"/>
      <c r="ES119" s="246"/>
      <c r="ET119" s="246"/>
      <c r="EU119" s="246"/>
      <c r="EV119" s="246"/>
      <c r="EW119" s="246"/>
      <c r="EX119" s="246"/>
      <c r="EY119" s="246"/>
      <c r="EZ119" s="246"/>
      <c r="FA119" s="246"/>
      <c r="FB119" s="246"/>
      <c r="FC119" s="246"/>
      <c r="FD119" s="246"/>
      <c r="FE119" s="246"/>
      <c r="FF119" s="246"/>
      <c r="FG119" s="246"/>
      <c r="FH119" s="246"/>
      <c r="FI119" s="246"/>
      <c r="FJ119" s="246"/>
      <c r="FK119" s="246"/>
      <c r="FL119" s="246"/>
      <c r="FM119" s="246"/>
      <c r="FN119" s="246"/>
      <c r="FO119" s="246"/>
      <c r="FP119" s="246"/>
      <c r="FQ119" s="246"/>
      <c r="FR119" s="246"/>
      <c r="FS119" s="246"/>
      <c r="FT119" s="246"/>
      <c r="FU119" s="246"/>
      <c r="FV119" s="246"/>
      <c r="FW119" s="246"/>
      <c r="FX119" s="246"/>
      <c r="FY119" s="246"/>
      <c r="FZ119" s="246"/>
      <c r="GA119" s="246"/>
      <c r="GB119" s="246"/>
      <c r="GC119" s="246"/>
      <c r="GD119" s="246"/>
      <c r="GE119" s="246"/>
      <c r="GF119" s="246"/>
      <c r="GG119" s="246"/>
      <c r="GH119" s="246"/>
      <c r="GI119" s="246"/>
      <c r="GJ119" s="246"/>
      <c r="GK119" s="246"/>
      <c r="GL119" s="246"/>
      <c r="GM119" s="246"/>
      <c r="GN119" s="246"/>
      <c r="GO119" s="246"/>
      <c r="GP119" s="246"/>
      <c r="GQ119" s="246"/>
      <c r="GR119" s="246"/>
      <c r="GS119" s="246"/>
      <c r="GT119" s="246"/>
      <c r="GU119" s="246"/>
      <c r="GV119" s="246"/>
      <c r="GW119" s="246"/>
      <c r="GX119" s="246"/>
      <c r="GY119" s="246"/>
      <c r="GZ119" s="246"/>
      <c r="HA119" s="246"/>
      <c r="HB119" s="246"/>
      <c r="HC119" s="246"/>
      <c r="HD119" s="246"/>
      <c r="HE119" s="246"/>
      <c r="HF119" s="246"/>
      <c r="HG119" s="246"/>
      <c r="HH119" s="246"/>
      <c r="HI119" s="246"/>
      <c r="HJ119" s="246"/>
      <c r="HK119" s="246"/>
      <c r="HL119" s="246"/>
      <c r="HM119" s="246"/>
      <c r="HN119" s="246"/>
      <c r="HO119" s="246"/>
      <c r="HP119" s="246"/>
      <c r="HQ119" s="246"/>
      <c r="HR119" s="246"/>
      <c r="HS119" s="246"/>
      <c r="HT119" s="246"/>
      <c r="HU119" s="246"/>
      <c r="HV119" s="246"/>
      <c r="HW119" s="246"/>
      <c r="HX119" s="246"/>
      <c r="HY119" s="246"/>
      <c r="HZ119" s="246"/>
      <c r="IA119" s="246"/>
      <c r="IB119" s="246"/>
      <c r="IC119" s="246"/>
      <c r="ID119" s="246"/>
      <c r="IE119" s="246"/>
      <c r="IF119" s="246"/>
      <c r="IG119" s="246"/>
      <c r="IH119" s="246"/>
      <c r="II119" s="246"/>
      <c r="IJ119" s="246"/>
      <c r="IK119" s="246"/>
      <c r="IL119" s="246"/>
      <c r="IM119" s="246"/>
      <c r="IN119" s="246"/>
      <c r="IO119" s="246"/>
      <c r="IP119" s="246"/>
      <c r="IQ119" s="246"/>
      <c r="IR119" s="246"/>
      <c r="IS119" s="246"/>
      <c r="IT119" s="246"/>
      <c r="IU119" s="246"/>
    </row>
    <row r="120" spans="1:255" s="207" customFormat="1" x14ac:dyDescent="0.25">
      <c r="A120" s="301" t="s">
        <v>259</v>
      </c>
      <c r="B120" s="304">
        <v>50</v>
      </c>
      <c r="C120" s="199">
        <v>3.5</v>
      </c>
      <c r="D120" s="199">
        <v>2.8</v>
      </c>
      <c r="E120" s="199">
        <v>15.1</v>
      </c>
      <c r="F120" s="199">
        <v>102.4</v>
      </c>
      <c r="G120" s="305" t="s">
        <v>260</v>
      </c>
      <c r="H120" s="206" t="s">
        <v>261</v>
      </c>
    </row>
    <row r="121" spans="1:255" x14ac:dyDescent="0.25">
      <c r="A121" s="307" t="s">
        <v>21</v>
      </c>
      <c r="B121" s="258">
        <v>215</v>
      </c>
      <c r="C121" s="288">
        <v>7.0000000000000007E-2</v>
      </c>
      <c r="D121" s="288">
        <v>0.02</v>
      </c>
      <c r="E121" s="288">
        <v>15</v>
      </c>
      <c r="F121" s="288">
        <v>60</v>
      </c>
      <c r="G121" s="258" t="s">
        <v>22</v>
      </c>
      <c r="H121" s="225" t="s">
        <v>23</v>
      </c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  <c r="AR121" s="192"/>
      <c r="AS121" s="192"/>
      <c r="AT121" s="192"/>
      <c r="AU121" s="192"/>
      <c r="AV121" s="192"/>
      <c r="AW121" s="192"/>
      <c r="AX121" s="192"/>
      <c r="AY121" s="192"/>
      <c r="AZ121" s="192"/>
      <c r="BA121" s="192"/>
      <c r="BB121" s="192"/>
      <c r="BC121" s="192"/>
      <c r="BD121" s="192"/>
      <c r="BE121" s="192"/>
      <c r="BF121" s="192"/>
      <c r="BG121" s="192"/>
      <c r="BH121" s="192"/>
      <c r="BI121" s="192"/>
      <c r="BJ121" s="192"/>
      <c r="BK121" s="192"/>
      <c r="BL121" s="192"/>
      <c r="BM121" s="192"/>
      <c r="BN121" s="192"/>
      <c r="BO121" s="192"/>
      <c r="BP121" s="192"/>
      <c r="BQ121" s="192"/>
      <c r="BR121" s="192"/>
      <c r="BS121" s="192"/>
      <c r="BT121" s="192"/>
      <c r="BU121" s="192"/>
      <c r="BV121" s="192"/>
      <c r="BW121" s="192"/>
      <c r="BX121" s="192"/>
      <c r="BY121" s="192"/>
      <c r="BZ121" s="192"/>
      <c r="CA121" s="192"/>
      <c r="CB121" s="192"/>
      <c r="CC121" s="192"/>
      <c r="CD121" s="192"/>
      <c r="CE121" s="192"/>
      <c r="CF121" s="192"/>
      <c r="CG121" s="192"/>
      <c r="CH121" s="192"/>
      <c r="CI121" s="192"/>
      <c r="CJ121" s="192"/>
      <c r="CK121" s="192"/>
      <c r="CL121" s="192"/>
      <c r="CM121" s="192"/>
      <c r="CN121" s="192"/>
      <c r="CO121" s="192"/>
      <c r="CP121" s="192"/>
      <c r="CQ121" s="192"/>
      <c r="CR121" s="192"/>
      <c r="CS121" s="192"/>
      <c r="CT121" s="192"/>
      <c r="CU121" s="192"/>
      <c r="CV121" s="192"/>
      <c r="CW121" s="192"/>
      <c r="CX121" s="192"/>
      <c r="CY121" s="192"/>
      <c r="CZ121" s="192"/>
      <c r="DA121" s="192"/>
      <c r="DB121" s="192"/>
      <c r="DC121" s="192"/>
      <c r="DD121" s="192"/>
      <c r="DE121" s="192"/>
      <c r="DF121" s="192"/>
      <c r="DG121" s="192"/>
      <c r="DH121" s="192"/>
      <c r="DI121" s="192"/>
      <c r="DJ121" s="192"/>
      <c r="DK121" s="192"/>
      <c r="DL121" s="192"/>
      <c r="DM121" s="192"/>
      <c r="DN121" s="192"/>
      <c r="DO121" s="192"/>
      <c r="DP121" s="192"/>
      <c r="DQ121" s="192"/>
      <c r="DR121" s="192"/>
      <c r="DS121" s="192"/>
      <c r="DT121" s="192"/>
      <c r="DU121" s="192"/>
      <c r="DV121" s="192"/>
      <c r="DW121" s="192"/>
      <c r="DX121" s="192"/>
      <c r="DY121" s="192"/>
      <c r="DZ121" s="192"/>
      <c r="EA121" s="192"/>
      <c r="EB121" s="192"/>
      <c r="EC121" s="192"/>
      <c r="ED121" s="192"/>
      <c r="EE121" s="192"/>
      <c r="EF121" s="192"/>
      <c r="EG121" s="192"/>
      <c r="EH121" s="192"/>
      <c r="EI121" s="192"/>
      <c r="EJ121" s="192"/>
      <c r="EK121" s="192"/>
      <c r="EL121" s="192"/>
      <c r="EM121" s="192"/>
      <c r="EN121" s="192"/>
      <c r="EO121" s="192"/>
      <c r="EP121" s="192"/>
      <c r="EQ121" s="192"/>
      <c r="ER121" s="192"/>
      <c r="ES121" s="192"/>
      <c r="ET121" s="192"/>
      <c r="EU121" s="192"/>
      <c r="EV121" s="192"/>
      <c r="EW121" s="192"/>
      <c r="EX121" s="192"/>
      <c r="EY121" s="192"/>
      <c r="EZ121" s="192"/>
      <c r="FA121" s="192"/>
      <c r="FB121" s="192"/>
      <c r="FC121" s="192"/>
      <c r="FD121" s="192"/>
      <c r="FE121" s="192"/>
      <c r="FF121" s="192"/>
      <c r="FG121" s="192"/>
      <c r="FH121" s="192"/>
      <c r="FI121" s="192"/>
      <c r="FJ121" s="192"/>
      <c r="FK121" s="192"/>
      <c r="FL121" s="192"/>
      <c r="FM121" s="192"/>
      <c r="FN121" s="192"/>
      <c r="FO121" s="192"/>
      <c r="FP121" s="192"/>
      <c r="FQ121" s="192"/>
      <c r="FR121" s="192"/>
      <c r="FS121" s="192"/>
      <c r="FT121" s="192"/>
      <c r="FU121" s="192"/>
      <c r="FV121" s="192"/>
      <c r="FW121" s="192"/>
      <c r="FX121" s="192"/>
      <c r="FY121" s="192"/>
      <c r="FZ121" s="192"/>
      <c r="GA121" s="192"/>
      <c r="GB121" s="192"/>
      <c r="GC121" s="192"/>
      <c r="GD121" s="192"/>
      <c r="GE121" s="192"/>
      <c r="GF121" s="192"/>
      <c r="GG121" s="192"/>
      <c r="GH121" s="192"/>
      <c r="GI121" s="192"/>
      <c r="GJ121" s="192"/>
      <c r="GK121" s="192"/>
      <c r="GL121" s="192"/>
      <c r="GM121" s="192"/>
      <c r="GN121" s="192"/>
      <c r="GO121" s="192"/>
      <c r="GP121" s="192"/>
      <c r="GQ121" s="192"/>
      <c r="GR121" s="192"/>
      <c r="GS121" s="192"/>
      <c r="GT121" s="192"/>
      <c r="GU121" s="192"/>
      <c r="GV121" s="192"/>
      <c r="GW121" s="192"/>
      <c r="GX121" s="192"/>
      <c r="GY121" s="192"/>
      <c r="GZ121" s="192"/>
      <c r="HA121" s="192"/>
      <c r="HB121" s="192"/>
      <c r="HC121" s="192"/>
      <c r="HD121" s="192"/>
      <c r="HE121" s="192"/>
      <c r="HF121" s="192"/>
      <c r="HG121" s="192"/>
      <c r="HH121" s="192"/>
      <c r="HI121" s="192"/>
      <c r="HJ121" s="192"/>
      <c r="HK121" s="192"/>
      <c r="HL121" s="192"/>
      <c r="HM121" s="192"/>
      <c r="HN121" s="192"/>
      <c r="HO121" s="192"/>
      <c r="HP121" s="192"/>
      <c r="HQ121" s="192"/>
      <c r="HR121" s="192"/>
      <c r="HS121" s="192"/>
      <c r="HT121" s="192"/>
      <c r="HU121" s="192"/>
      <c r="HV121" s="192"/>
      <c r="HW121" s="192"/>
      <c r="HX121" s="192"/>
      <c r="HY121" s="192"/>
      <c r="HZ121" s="192"/>
      <c r="IA121" s="192"/>
      <c r="IB121" s="192"/>
      <c r="IC121" s="192"/>
      <c r="ID121" s="192"/>
      <c r="IE121" s="192"/>
      <c r="IF121" s="192"/>
      <c r="IG121" s="192"/>
      <c r="IH121" s="192"/>
      <c r="II121" s="192"/>
      <c r="IJ121" s="192"/>
      <c r="IK121" s="192"/>
      <c r="IL121" s="192"/>
      <c r="IM121" s="192"/>
      <c r="IN121" s="192"/>
      <c r="IO121" s="192"/>
      <c r="IP121" s="192"/>
      <c r="IQ121" s="192"/>
      <c r="IR121" s="192"/>
      <c r="IS121" s="192"/>
      <c r="IT121" s="192"/>
      <c r="IU121" s="192"/>
    </row>
    <row r="122" spans="1:255" x14ac:dyDescent="0.3">
      <c r="A122" s="218" t="s">
        <v>25</v>
      </c>
      <c r="B122" s="188">
        <f>SUM(B120:B121)</f>
        <v>265</v>
      </c>
      <c r="C122" s="188">
        <f>SUM(C120:C121)</f>
        <v>3.57</v>
      </c>
      <c r="D122" s="188">
        <f>SUM(D120:D121)</f>
        <v>2.82</v>
      </c>
      <c r="E122" s="188">
        <f>SUM(E120:E121)</f>
        <v>30.1</v>
      </c>
      <c r="F122" s="188">
        <f>SUM(F120:F121)</f>
        <v>162.4</v>
      </c>
      <c r="G122" s="188"/>
      <c r="H122" s="188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246"/>
      <c r="U122" s="246"/>
      <c r="V122" s="246"/>
      <c r="W122" s="246"/>
      <c r="X122" s="246"/>
      <c r="Y122" s="246"/>
      <c r="Z122" s="246"/>
      <c r="AA122" s="246"/>
      <c r="AB122" s="246"/>
      <c r="AC122" s="246"/>
      <c r="AD122" s="246"/>
      <c r="AE122" s="246"/>
      <c r="AF122" s="246"/>
      <c r="AG122" s="246"/>
      <c r="AH122" s="246"/>
      <c r="AI122" s="246"/>
      <c r="AJ122" s="246"/>
      <c r="AK122" s="246"/>
      <c r="AL122" s="246"/>
      <c r="AM122" s="246"/>
      <c r="AN122" s="246"/>
      <c r="AO122" s="246"/>
      <c r="AP122" s="246"/>
      <c r="AQ122" s="246"/>
      <c r="AR122" s="246"/>
      <c r="AS122" s="246"/>
      <c r="AT122" s="246"/>
      <c r="AU122" s="246"/>
      <c r="AV122" s="246"/>
      <c r="AW122" s="246"/>
      <c r="AX122" s="246"/>
      <c r="AY122" s="246"/>
      <c r="AZ122" s="246"/>
      <c r="BA122" s="246"/>
      <c r="BB122" s="246"/>
      <c r="BC122" s="246"/>
      <c r="BD122" s="246"/>
      <c r="BE122" s="246"/>
      <c r="BF122" s="246"/>
      <c r="BG122" s="246"/>
      <c r="BH122" s="246"/>
      <c r="BI122" s="246"/>
      <c r="BJ122" s="246"/>
      <c r="BK122" s="246"/>
      <c r="BL122" s="246"/>
      <c r="BM122" s="246"/>
      <c r="BN122" s="246"/>
      <c r="BO122" s="246"/>
      <c r="BP122" s="246"/>
      <c r="BQ122" s="246"/>
      <c r="BR122" s="246"/>
      <c r="BS122" s="246"/>
      <c r="BT122" s="246"/>
      <c r="BU122" s="246"/>
      <c r="BV122" s="246"/>
      <c r="BW122" s="246"/>
      <c r="BX122" s="246"/>
      <c r="BY122" s="246"/>
      <c r="BZ122" s="246"/>
      <c r="CA122" s="246"/>
      <c r="CB122" s="246"/>
      <c r="CC122" s="246"/>
      <c r="CD122" s="246"/>
      <c r="CE122" s="246"/>
      <c r="CF122" s="246"/>
      <c r="CG122" s="246"/>
      <c r="CH122" s="246"/>
      <c r="CI122" s="246"/>
      <c r="CJ122" s="246"/>
      <c r="CK122" s="246"/>
      <c r="CL122" s="246"/>
      <c r="CM122" s="246"/>
      <c r="CN122" s="246"/>
      <c r="CO122" s="246"/>
      <c r="CP122" s="246"/>
      <c r="CQ122" s="246"/>
      <c r="CR122" s="246"/>
      <c r="CS122" s="246"/>
      <c r="CT122" s="246"/>
      <c r="CU122" s="246"/>
      <c r="CV122" s="246"/>
      <c r="CW122" s="246"/>
      <c r="CX122" s="246"/>
      <c r="CY122" s="246"/>
      <c r="CZ122" s="246"/>
      <c r="DA122" s="246"/>
      <c r="DB122" s="246"/>
      <c r="DC122" s="246"/>
      <c r="DD122" s="246"/>
      <c r="DE122" s="246"/>
      <c r="DF122" s="246"/>
      <c r="DG122" s="246"/>
      <c r="DH122" s="246"/>
      <c r="DI122" s="246"/>
      <c r="DJ122" s="246"/>
      <c r="DK122" s="246"/>
      <c r="DL122" s="246"/>
      <c r="DM122" s="246"/>
      <c r="DN122" s="246"/>
      <c r="DO122" s="246"/>
      <c r="DP122" s="246"/>
      <c r="DQ122" s="246"/>
      <c r="DR122" s="246"/>
      <c r="DS122" s="246"/>
      <c r="DT122" s="246"/>
      <c r="DU122" s="246"/>
      <c r="DV122" s="246"/>
      <c r="DW122" s="246"/>
      <c r="DX122" s="246"/>
      <c r="DY122" s="246"/>
      <c r="DZ122" s="246"/>
      <c r="EA122" s="246"/>
      <c r="EB122" s="246"/>
      <c r="EC122" s="246"/>
      <c r="ED122" s="246"/>
      <c r="EE122" s="246"/>
      <c r="EF122" s="246"/>
      <c r="EG122" s="246"/>
      <c r="EH122" s="246"/>
      <c r="EI122" s="246"/>
      <c r="EJ122" s="246"/>
      <c r="EK122" s="246"/>
      <c r="EL122" s="246"/>
      <c r="EM122" s="246"/>
      <c r="EN122" s="246"/>
      <c r="EO122" s="246"/>
      <c r="EP122" s="246"/>
      <c r="EQ122" s="246"/>
      <c r="ER122" s="246"/>
      <c r="ES122" s="246"/>
      <c r="ET122" s="246"/>
      <c r="EU122" s="246"/>
      <c r="EV122" s="246"/>
      <c r="EW122" s="246"/>
      <c r="EX122" s="246"/>
      <c r="EY122" s="246"/>
      <c r="EZ122" s="246"/>
      <c r="FA122" s="246"/>
      <c r="FB122" s="246"/>
      <c r="FC122" s="246"/>
      <c r="FD122" s="246"/>
      <c r="FE122" s="246"/>
      <c r="FF122" s="246"/>
      <c r="FG122" s="246"/>
      <c r="FH122" s="246"/>
      <c r="FI122" s="246"/>
      <c r="FJ122" s="246"/>
      <c r="FK122" s="246"/>
      <c r="FL122" s="246"/>
      <c r="FM122" s="246"/>
      <c r="FN122" s="246"/>
      <c r="FO122" s="246"/>
      <c r="FP122" s="246"/>
      <c r="FQ122" s="246"/>
      <c r="FR122" s="246"/>
      <c r="FS122" s="246"/>
      <c r="FT122" s="246"/>
      <c r="FU122" s="246"/>
      <c r="FV122" s="246"/>
      <c r="FW122" s="246"/>
      <c r="FX122" s="246"/>
      <c r="FY122" s="246"/>
      <c r="FZ122" s="246"/>
      <c r="GA122" s="246"/>
      <c r="GB122" s="246"/>
      <c r="GC122" s="246"/>
      <c r="GD122" s="246"/>
      <c r="GE122" s="246"/>
      <c r="GF122" s="246"/>
      <c r="GG122" s="246"/>
      <c r="GH122" s="246"/>
      <c r="GI122" s="246"/>
      <c r="GJ122" s="246"/>
      <c r="GK122" s="246"/>
      <c r="GL122" s="246"/>
      <c r="GM122" s="246"/>
      <c r="GN122" s="246"/>
      <c r="GO122" s="246"/>
      <c r="GP122" s="246"/>
      <c r="GQ122" s="246"/>
      <c r="GR122" s="246"/>
      <c r="GS122" s="246"/>
      <c r="GT122" s="246"/>
      <c r="GU122" s="246"/>
      <c r="GV122" s="246"/>
      <c r="GW122" s="246"/>
      <c r="GX122" s="246"/>
      <c r="GY122" s="246"/>
      <c r="GZ122" s="246"/>
      <c r="HA122" s="246"/>
      <c r="HB122" s="246"/>
      <c r="HC122" s="246"/>
      <c r="HD122" s="246"/>
      <c r="HE122" s="246"/>
      <c r="HF122" s="246"/>
      <c r="HG122" s="246"/>
      <c r="HH122" s="246"/>
      <c r="HI122" s="246"/>
      <c r="HJ122" s="246"/>
      <c r="HK122" s="246"/>
      <c r="HL122" s="246"/>
      <c r="HM122" s="246"/>
      <c r="HN122" s="246"/>
      <c r="HO122" s="246"/>
      <c r="HP122" s="246"/>
      <c r="HQ122" s="246"/>
      <c r="HR122" s="246"/>
      <c r="HS122" s="246"/>
      <c r="HT122" s="246"/>
      <c r="HU122" s="246"/>
      <c r="HV122" s="246"/>
      <c r="HW122" s="246"/>
      <c r="HX122" s="246"/>
      <c r="HY122" s="246"/>
      <c r="HZ122" s="246"/>
      <c r="IA122" s="246"/>
      <c r="IB122" s="246"/>
      <c r="IC122" s="246"/>
      <c r="ID122" s="246"/>
      <c r="IE122" s="246"/>
      <c r="IF122" s="246"/>
      <c r="IG122" s="246"/>
      <c r="IH122" s="246"/>
      <c r="II122" s="246"/>
      <c r="IJ122" s="246"/>
      <c r="IK122" s="246"/>
      <c r="IL122" s="246"/>
      <c r="IM122" s="246"/>
      <c r="IN122" s="246"/>
      <c r="IO122" s="246"/>
      <c r="IP122" s="246"/>
      <c r="IQ122" s="246"/>
      <c r="IR122" s="246"/>
      <c r="IS122" s="246"/>
      <c r="IT122" s="246"/>
      <c r="IU122" s="246"/>
    </row>
    <row r="123" spans="1:255" x14ac:dyDescent="0.3">
      <c r="A123" s="218" t="s">
        <v>184</v>
      </c>
      <c r="B123" s="188">
        <f>SUM(B118,B122)</f>
        <v>830</v>
      </c>
      <c r="C123" s="188">
        <f>SUM(C118,C122)</f>
        <v>25.770000000000003</v>
      </c>
      <c r="D123" s="188">
        <f>SUM(D118,D122)</f>
        <v>18.439999999999998</v>
      </c>
      <c r="E123" s="188">
        <f>SUM(E118,E122)</f>
        <v>94.03</v>
      </c>
      <c r="F123" s="188">
        <f>SUM(F118,F122)</f>
        <v>648.9</v>
      </c>
      <c r="G123" s="188"/>
      <c r="H123" s="188"/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  <c r="S123" s="246"/>
      <c r="T123" s="246"/>
      <c r="U123" s="246"/>
      <c r="V123" s="246"/>
      <c r="W123" s="246"/>
      <c r="X123" s="246"/>
      <c r="Y123" s="246"/>
      <c r="Z123" s="246"/>
      <c r="AA123" s="246"/>
      <c r="AB123" s="246"/>
      <c r="AC123" s="246"/>
      <c r="AD123" s="246"/>
      <c r="AE123" s="246"/>
      <c r="AF123" s="246"/>
      <c r="AG123" s="246"/>
      <c r="AH123" s="246"/>
      <c r="AI123" s="246"/>
      <c r="AJ123" s="246"/>
      <c r="AK123" s="246"/>
      <c r="AL123" s="246"/>
      <c r="AM123" s="246"/>
      <c r="AN123" s="246"/>
      <c r="AO123" s="246"/>
      <c r="AP123" s="246"/>
      <c r="AQ123" s="246"/>
      <c r="AR123" s="246"/>
      <c r="AS123" s="246"/>
      <c r="AT123" s="246"/>
      <c r="AU123" s="246"/>
      <c r="AV123" s="246"/>
      <c r="AW123" s="246"/>
      <c r="AX123" s="246"/>
      <c r="AY123" s="246"/>
      <c r="AZ123" s="246"/>
      <c r="BA123" s="246"/>
      <c r="BB123" s="246"/>
      <c r="BC123" s="246"/>
      <c r="BD123" s="246"/>
      <c r="BE123" s="246"/>
      <c r="BF123" s="246"/>
      <c r="BG123" s="246"/>
      <c r="BH123" s="246"/>
      <c r="BI123" s="246"/>
      <c r="BJ123" s="246"/>
      <c r="BK123" s="246"/>
      <c r="BL123" s="246"/>
      <c r="BM123" s="246"/>
      <c r="BN123" s="246"/>
      <c r="BO123" s="246"/>
      <c r="BP123" s="246"/>
      <c r="BQ123" s="246"/>
      <c r="BR123" s="246"/>
      <c r="BS123" s="246"/>
      <c r="BT123" s="246"/>
      <c r="BU123" s="246"/>
      <c r="BV123" s="246"/>
      <c r="BW123" s="246"/>
      <c r="BX123" s="246"/>
      <c r="BY123" s="246"/>
      <c r="BZ123" s="246"/>
      <c r="CA123" s="246"/>
      <c r="CB123" s="246"/>
      <c r="CC123" s="246"/>
      <c r="CD123" s="246"/>
      <c r="CE123" s="246"/>
      <c r="CF123" s="246"/>
      <c r="CG123" s="246"/>
      <c r="CH123" s="246"/>
      <c r="CI123" s="246"/>
      <c r="CJ123" s="246"/>
      <c r="CK123" s="246"/>
      <c r="CL123" s="246"/>
      <c r="CM123" s="246"/>
      <c r="CN123" s="246"/>
      <c r="CO123" s="246"/>
      <c r="CP123" s="246"/>
      <c r="CQ123" s="246"/>
      <c r="CR123" s="246"/>
      <c r="CS123" s="246"/>
      <c r="CT123" s="246"/>
      <c r="CU123" s="246"/>
      <c r="CV123" s="246"/>
      <c r="CW123" s="246"/>
      <c r="CX123" s="246"/>
      <c r="CY123" s="246"/>
      <c r="CZ123" s="246"/>
      <c r="DA123" s="246"/>
      <c r="DB123" s="246"/>
      <c r="DC123" s="246"/>
      <c r="DD123" s="246"/>
      <c r="DE123" s="246"/>
      <c r="DF123" s="246"/>
      <c r="DG123" s="246"/>
      <c r="DH123" s="246"/>
      <c r="DI123" s="246"/>
      <c r="DJ123" s="246"/>
      <c r="DK123" s="246"/>
      <c r="DL123" s="246"/>
      <c r="DM123" s="246"/>
      <c r="DN123" s="246"/>
      <c r="DO123" s="246"/>
      <c r="DP123" s="246"/>
      <c r="DQ123" s="246"/>
      <c r="DR123" s="246"/>
      <c r="DS123" s="246"/>
      <c r="DT123" s="246"/>
      <c r="DU123" s="246"/>
      <c r="DV123" s="246"/>
      <c r="DW123" s="246"/>
      <c r="DX123" s="246"/>
      <c r="DY123" s="246"/>
      <c r="DZ123" s="246"/>
      <c r="EA123" s="246"/>
      <c r="EB123" s="246"/>
      <c r="EC123" s="246"/>
      <c r="ED123" s="246"/>
      <c r="EE123" s="246"/>
      <c r="EF123" s="246"/>
      <c r="EG123" s="246"/>
      <c r="EH123" s="246"/>
      <c r="EI123" s="246"/>
      <c r="EJ123" s="246"/>
      <c r="EK123" s="246"/>
      <c r="EL123" s="246"/>
      <c r="EM123" s="246"/>
      <c r="EN123" s="246"/>
      <c r="EO123" s="246"/>
      <c r="EP123" s="246"/>
      <c r="EQ123" s="246"/>
      <c r="ER123" s="246"/>
      <c r="ES123" s="246"/>
      <c r="ET123" s="246"/>
      <c r="EU123" s="246"/>
      <c r="EV123" s="246"/>
      <c r="EW123" s="246"/>
      <c r="EX123" s="246"/>
      <c r="EY123" s="246"/>
      <c r="EZ123" s="246"/>
      <c r="FA123" s="246"/>
      <c r="FB123" s="246"/>
      <c r="FC123" s="246"/>
      <c r="FD123" s="246"/>
      <c r="FE123" s="246"/>
      <c r="FF123" s="246"/>
      <c r="FG123" s="246"/>
      <c r="FH123" s="246"/>
      <c r="FI123" s="246"/>
      <c r="FJ123" s="246"/>
      <c r="FK123" s="246"/>
      <c r="FL123" s="246"/>
      <c r="FM123" s="246"/>
      <c r="FN123" s="246"/>
      <c r="FO123" s="246"/>
      <c r="FP123" s="246"/>
      <c r="FQ123" s="246"/>
      <c r="FR123" s="246"/>
      <c r="FS123" s="246"/>
      <c r="FT123" s="246"/>
      <c r="FU123" s="246"/>
      <c r="FV123" s="246"/>
      <c r="FW123" s="246"/>
      <c r="FX123" s="246"/>
      <c r="FY123" s="246"/>
      <c r="FZ123" s="246"/>
      <c r="GA123" s="246"/>
      <c r="GB123" s="246"/>
      <c r="GC123" s="246"/>
      <c r="GD123" s="246"/>
      <c r="GE123" s="246"/>
      <c r="GF123" s="246"/>
      <c r="GG123" s="246"/>
      <c r="GH123" s="246"/>
      <c r="GI123" s="246"/>
      <c r="GJ123" s="246"/>
      <c r="GK123" s="246"/>
      <c r="GL123" s="246"/>
      <c r="GM123" s="246"/>
      <c r="GN123" s="246"/>
      <c r="GO123" s="246"/>
      <c r="GP123" s="246"/>
      <c r="GQ123" s="246"/>
      <c r="GR123" s="246"/>
      <c r="GS123" s="246"/>
      <c r="GT123" s="246"/>
      <c r="GU123" s="246"/>
      <c r="GV123" s="246"/>
      <c r="GW123" s="246"/>
      <c r="GX123" s="246"/>
      <c r="GY123" s="246"/>
      <c r="GZ123" s="246"/>
      <c r="HA123" s="246"/>
      <c r="HB123" s="246"/>
      <c r="HC123" s="246"/>
      <c r="HD123" s="246"/>
      <c r="HE123" s="246"/>
      <c r="HF123" s="246"/>
      <c r="HG123" s="246"/>
      <c r="HH123" s="246"/>
      <c r="HI123" s="246"/>
      <c r="HJ123" s="246"/>
      <c r="HK123" s="246"/>
      <c r="HL123" s="246"/>
      <c r="HM123" s="246"/>
      <c r="HN123" s="246"/>
      <c r="HO123" s="246"/>
      <c r="HP123" s="246"/>
      <c r="HQ123" s="246"/>
      <c r="HR123" s="246"/>
      <c r="HS123" s="246"/>
      <c r="HT123" s="246"/>
      <c r="HU123" s="246"/>
      <c r="HV123" s="246"/>
      <c r="HW123" s="246"/>
      <c r="HX123" s="246"/>
      <c r="HY123" s="246"/>
      <c r="HZ123" s="246"/>
      <c r="IA123" s="246"/>
      <c r="IB123" s="246"/>
      <c r="IC123" s="246"/>
      <c r="ID123" s="246"/>
      <c r="IE123" s="246"/>
      <c r="IF123" s="246"/>
      <c r="IG123" s="246"/>
      <c r="IH123" s="246"/>
      <c r="II123" s="246"/>
      <c r="IJ123" s="246"/>
      <c r="IK123" s="246"/>
      <c r="IL123" s="246"/>
      <c r="IM123" s="246"/>
      <c r="IN123" s="246"/>
      <c r="IO123" s="246"/>
      <c r="IP123" s="246"/>
      <c r="IQ123" s="246"/>
      <c r="IR123" s="246"/>
      <c r="IS123" s="246"/>
      <c r="IT123" s="246"/>
      <c r="IU123" s="246"/>
    </row>
    <row r="124" spans="1:255" s="310" customFormat="1" ht="13.8" x14ac:dyDescent="0.3">
      <c r="A124" s="278" t="s">
        <v>92</v>
      </c>
      <c r="B124" s="279"/>
      <c r="C124" s="279"/>
      <c r="D124" s="279"/>
      <c r="E124" s="279"/>
      <c r="F124" s="279"/>
      <c r="G124" s="279"/>
      <c r="H124" s="280"/>
    </row>
    <row r="125" spans="1:255" ht="13.5" customHeight="1" x14ac:dyDescent="0.25">
      <c r="A125" s="188" t="s">
        <v>247</v>
      </c>
      <c r="B125" s="188" t="s">
        <v>6</v>
      </c>
      <c r="C125" s="189" t="s">
        <v>248</v>
      </c>
      <c r="D125" s="189" t="s">
        <v>249</v>
      </c>
      <c r="E125" s="189" t="s">
        <v>250</v>
      </c>
      <c r="F125" s="190" t="s">
        <v>10</v>
      </c>
      <c r="G125" s="290" t="s">
        <v>4</v>
      </c>
      <c r="H125" s="189" t="s">
        <v>251</v>
      </c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  <c r="AR125" s="192"/>
      <c r="AS125" s="192"/>
      <c r="AT125" s="192"/>
      <c r="AU125" s="192"/>
      <c r="AV125" s="192"/>
      <c r="AW125" s="192"/>
      <c r="AX125" s="192"/>
      <c r="AY125" s="192"/>
      <c r="AZ125" s="192"/>
      <c r="BA125" s="192"/>
      <c r="BB125" s="192"/>
      <c r="BC125" s="192"/>
      <c r="BD125" s="192"/>
      <c r="BE125" s="192"/>
      <c r="BF125" s="192"/>
      <c r="BG125" s="192"/>
      <c r="BH125" s="192"/>
      <c r="BI125" s="192"/>
      <c r="BJ125" s="192"/>
      <c r="BK125" s="192"/>
      <c r="BL125" s="192"/>
      <c r="BM125" s="192"/>
      <c r="BN125" s="192"/>
      <c r="BO125" s="192"/>
      <c r="BP125" s="192"/>
      <c r="BQ125" s="192"/>
      <c r="BR125" s="192"/>
      <c r="BS125" s="192"/>
      <c r="BT125" s="192"/>
      <c r="BU125" s="192"/>
      <c r="BV125" s="192"/>
      <c r="BW125" s="192"/>
      <c r="BX125" s="192"/>
      <c r="BY125" s="192"/>
      <c r="BZ125" s="192"/>
      <c r="CA125" s="192"/>
      <c r="CB125" s="192"/>
      <c r="CC125" s="192"/>
      <c r="CD125" s="192"/>
      <c r="CE125" s="192"/>
      <c r="CF125" s="192"/>
      <c r="CG125" s="192"/>
      <c r="CH125" s="192"/>
      <c r="CI125" s="192"/>
      <c r="CJ125" s="192"/>
      <c r="CK125" s="192"/>
      <c r="CL125" s="192"/>
      <c r="CM125" s="192"/>
      <c r="CN125" s="192"/>
      <c r="CO125" s="192"/>
      <c r="CP125" s="192"/>
      <c r="CQ125" s="192"/>
      <c r="CR125" s="192"/>
      <c r="CS125" s="192"/>
      <c r="CT125" s="192"/>
      <c r="CU125" s="192"/>
      <c r="CV125" s="192"/>
      <c r="CW125" s="192"/>
      <c r="CX125" s="192"/>
      <c r="CY125" s="192"/>
      <c r="CZ125" s="192"/>
      <c r="DA125" s="192"/>
      <c r="DB125" s="192"/>
      <c r="DC125" s="192"/>
      <c r="DD125" s="192"/>
      <c r="DE125" s="192"/>
      <c r="DF125" s="192"/>
      <c r="DG125" s="192"/>
      <c r="DH125" s="192"/>
      <c r="DI125" s="192"/>
      <c r="DJ125" s="192"/>
      <c r="DK125" s="192"/>
      <c r="DL125" s="192"/>
      <c r="DM125" s="192"/>
      <c r="DN125" s="192"/>
      <c r="DO125" s="192"/>
      <c r="DP125" s="192"/>
      <c r="DQ125" s="192"/>
      <c r="DR125" s="192"/>
      <c r="DS125" s="192"/>
      <c r="DT125" s="192"/>
      <c r="DU125" s="192"/>
      <c r="DV125" s="192"/>
      <c r="DW125" s="192"/>
      <c r="DX125" s="192"/>
      <c r="DY125" s="192"/>
      <c r="DZ125" s="192"/>
      <c r="EA125" s="192"/>
      <c r="EB125" s="192"/>
      <c r="EC125" s="192"/>
      <c r="ED125" s="192"/>
      <c r="EE125" s="192"/>
      <c r="EF125" s="192"/>
      <c r="EG125" s="192"/>
      <c r="EH125" s="192"/>
      <c r="EI125" s="192"/>
      <c r="EJ125" s="192"/>
      <c r="EK125" s="192"/>
      <c r="EL125" s="192"/>
      <c r="EM125" s="192"/>
      <c r="EN125" s="192"/>
      <c r="EO125" s="192"/>
      <c r="EP125" s="192"/>
      <c r="EQ125" s="192"/>
      <c r="ER125" s="192"/>
      <c r="ES125" s="192"/>
      <c r="ET125" s="192"/>
      <c r="EU125" s="192"/>
      <c r="EV125" s="192"/>
      <c r="EW125" s="192"/>
      <c r="EX125" s="192"/>
      <c r="EY125" s="192"/>
      <c r="EZ125" s="192"/>
      <c r="FA125" s="192"/>
      <c r="FB125" s="192"/>
      <c r="FC125" s="192"/>
      <c r="FD125" s="192"/>
      <c r="FE125" s="192"/>
      <c r="FF125" s="192"/>
      <c r="FG125" s="192"/>
      <c r="FH125" s="192"/>
      <c r="FI125" s="192"/>
      <c r="FJ125" s="192"/>
      <c r="FK125" s="192"/>
      <c r="FL125" s="192"/>
      <c r="FM125" s="192"/>
      <c r="FN125" s="192"/>
      <c r="FO125" s="192"/>
      <c r="FP125" s="192"/>
      <c r="FQ125" s="192"/>
      <c r="FR125" s="192"/>
      <c r="FS125" s="192"/>
      <c r="FT125" s="192"/>
      <c r="FU125" s="192"/>
      <c r="FV125" s="192"/>
      <c r="FW125" s="192"/>
      <c r="FX125" s="192"/>
      <c r="FY125" s="192"/>
      <c r="FZ125" s="192"/>
      <c r="GA125" s="192"/>
      <c r="GB125" s="192"/>
      <c r="GC125" s="192"/>
      <c r="GD125" s="192"/>
      <c r="GE125" s="192"/>
      <c r="GF125" s="192"/>
      <c r="GG125" s="192"/>
      <c r="GH125" s="192"/>
      <c r="GI125" s="192"/>
      <c r="GJ125" s="192"/>
      <c r="GK125" s="192"/>
      <c r="GL125" s="192"/>
      <c r="GM125" s="192"/>
      <c r="GN125" s="192"/>
      <c r="GO125" s="192"/>
      <c r="GP125" s="192"/>
      <c r="GQ125" s="192"/>
      <c r="GR125" s="192"/>
      <c r="GS125" s="192"/>
      <c r="GT125" s="192"/>
      <c r="GU125" s="192"/>
      <c r="GV125" s="192"/>
      <c r="GW125" s="192"/>
      <c r="GX125" s="192"/>
      <c r="GY125" s="192"/>
      <c r="GZ125" s="192"/>
      <c r="HA125" s="192"/>
      <c r="HB125" s="192"/>
      <c r="HC125" s="192"/>
      <c r="HD125" s="192"/>
      <c r="HE125" s="192"/>
      <c r="HF125" s="192"/>
      <c r="HG125" s="192"/>
      <c r="HH125" s="192"/>
      <c r="HI125" s="192"/>
      <c r="HJ125" s="192"/>
      <c r="HK125" s="192"/>
      <c r="HL125" s="192"/>
      <c r="HM125" s="192"/>
      <c r="HN125" s="192"/>
      <c r="HO125" s="192"/>
      <c r="HP125" s="192"/>
      <c r="HQ125" s="192"/>
      <c r="HR125" s="192"/>
      <c r="HS125" s="192"/>
      <c r="HT125" s="192"/>
      <c r="HU125" s="192"/>
      <c r="HV125" s="192"/>
      <c r="HW125" s="192"/>
      <c r="HX125" s="192"/>
      <c r="HY125" s="192"/>
      <c r="HZ125" s="192"/>
      <c r="IA125" s="192"/>
      <c r="IB125" s="192"/>
      <c r="IC125" s="192"/>
      <c r="ID125" s="192"/>
      <c r="IE125" s="192"/>
      <c r="IF125" s="192"/>
      <c r="IG125" s="192"/>
      <c r="IH125" s="192"/>
      <c r="II125" s="192"/>
      <c r="IJ125" s="192"/>
      <c r="IK125" s="192"/>
      <c r="IL125" s="192"/>
      <c r="IM125" s="192"/>
      <c r="IN125" s="192"/>
      <c r="IO125" s="192"/>
      <c r="IP125" s="192"/>
      <c r="IQ125" s="192"/>
      <c r="IR125" s="192"/>
      <c r="IS125" s="192"/>
      <c r="IT125" s="192"/>
      <c r="IU125" s="192"/>
    </row>
    <row r="126" spans="1:255" x14ac:dyDescent="0.3">
      <c r="A126" s="193" t="s">
        <v>322</v>
      </c>
      <c r="B126" s="194"/>
      <c r="C126" s="195"/>
      <c r="D126" s="195"/>
      <c r="E126" s="195"/>
      <c r="F126" s="195"/>
      <c r="G126" s="194"/>
      <c r="H126" s="196"/>
    </row>
    <row r="127" spans="1:255" ht="24" x14ac:dyDescent="0.25">
      <c r="A127" s="221" t="s">
        <v>256</v>
      </c>
      <c r="B127" s="223">
        <v>70</v>
      </c>
      <c r="C127" s="199">
        <v>2.99</v>
      </c>
      <c r="D127" s="199">
        <v>10</v>
      </c>
      <c r="E127" s="199">
        <v>2.15</v>
      </c>
      <c r="F127" s="199">
        <v>110.46</v>
      </c>
      <c r="G127" s="224" t="s">
        <v>257</v>
      </c>
      <c r="H127" s="225" t="s">
        <v>258</v>
      </c>
    </row>
    <row r="128" spans="1:255" x14ac:dyDescent="0.25">
      <c r="A128" s="311" t="s">
        <v>233</v>
      </c>
      <c r="B128" s="298">
        <v>100</v>
      </c>
      <c r="C128" s="204">
        <v>14.1</v>
      </c>
      <c r="D128" s="204">
        <v>15.3</v>
      </c>
      <c r="E128" s="204">
        <v>3.2</v>
      </c>
      <c r="F128" s="204">
        <v>205.9</v>
      </c>
      <c r="G128" s="309" t="s">
        <v>234</v>
      </c>
      <c r="H128" s="235" t="s">
        <v>235</v>
      </c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  <c r="AF128" s="207"/>
      <c r="AG128" s="207"/>
      <c r="AH128" s="207"/>
      <c r="AI128" s="207"/>
      <c r="AJ128" s="207"/>
      <c r="AK128" s="207"/>
      <c r="AL128" s="207"/>
      <c r="AM128" s="207"/>
      <c r="AN128" s="207"/>
      <c r="AO128" s="207"/>
      <c r="AP128" s="207"/>
      <c r="AQ128" s="207"/>
      <c r="AR128" s="207"/>
      <c r="AS128" s="207"/>
      <c r="AT128" s="207"/>
      <c r="AU128" s="207"/>
      <c r="AV128" s="207"/>
      <c r="AW128" s="207"/>
      <c r="AX128" s="207"/>
      <c r="AY128" s="207"/>
      <c r="AZ128" s="207"/>
      <c r="BA128" s="207"/>
      <c r="BB128" s="207"/>
      <c r="BC128" s="207"/>
      <c r="BD128" s="207"/>
      <c r="BE128" s="207"/>
      <c r="BF128" s="207"/>
      <c r="BG128" s="207"/>
      <c r="BH128" s="207"/>
      <c r="BI128" s="207"/>
      <c r="BJ128" s="207"/>
      <c r="BK128" s="207"/>
      <c r="BL128" s="207"/>
      <c r="BM128" s="207"/>
      <c r="BN128" s="207"/>
      <c r="BO128" s="207"/>
      <c r="BP128" s="207"/>
      <c r="BQ128" s="207"/>
      <c r="BR128" s="207"/>
      <c r="BS128" s="207"/>
      <c r="BT128" s="207"/>
      <c r="BU128" s="207"/>
      <c r="BV128" s="207"/>
      <c r="BW128" s="207"/>
      <c r="BX128" s="207"/>
      <c r="BY128" s="207"/>
      <c r="BZ128" s="207"/>
      <c r="CA128" s="207"/>
      <c r="CB128" s="207"/>
      <c r="CC128" s="207"/>
      <c r="CD128" s="207"/>
      <c r="CE128" s="207"/>
      <c r="CF128" s="207"/>
      <c r="CG128" s="207"/>
      <c r="CH128" s="207"/>
      <c r="CI128" s="207"/>
      <c r="CJ128" s="207"/>
      <c r="CK128" s="207"/>
      <c r="CL128" s="207"/>
      <c r="CM128" s="207"/>
      <c r="CN128" s="207"/>
      <c r="CO128" s="207"/>
      <c r="CP128" s="207"/>
      <c r="CQ128" s="207"/>
      <c r="CR128" s="207"/>
      <c r="CS128" s="207"/>
      <c r="CT128" s="207"/>
      <c r="CU128" s="207"/>
      <c r="CV128" s="207"/>
      <c r="CW128" s="207"/>
      <c r="CX128" s="207"/>
      <c r="CY128" s="207"/>
      <c r="CZ128" s="207"/>
      <c r="DA128" s="207"/>
      <c r="DB128" s="207"/>
      <c r="DC128" s="207"/>
      <c r="DD128" s="207"/>
      <c r="DE128" s="207"/>
      <c r="DF128" s="207"/>
      <c r="DG128" s="207"/>
      <c r="DH128" s="207"/>
      <c r="DI128" s="207"/>
      <c r="DJ128" s="207"/>
      <c r="DK128" s="207"/>
      <c r="DL128" s="207"/>
      <c r="DM128" s="207"/>
      <c r="DN128" s="207"/>
      <c r="DO128" s="207"/>
      <c r="DP128" s="207"/>
      <c r="DQ128" s="207"/>
      <c r="DR128" s="207"/>
      <c r="DS128" s="207"/>
      <c r="DT128" s="207"/>
      <c r="DU128" s="207"/>
      <c r="DV128" s="207"/>
      <c r="DW128" s="207"/>
      <c r="DX128" s="207"/>
      <c r="DY128" s="207"/>
      <c r="DZ128" s="207"/>
      <c r="EA128" s="207"/>
      <c r="EB128" s="207"/>
      <c r="EC128" s="207"/>
      <c r="ED128" s="207"/>
      <c r="EE128" s="207"/>
      <c r="EF128" s="207"/>
      <c r="EG128" s="207"/>
      <c r="EH128" s="207"/>
      <c r="EI128" s="207"/>
      <c r="EJ128" s="207"/>
      <c r="EK128" s="207"/>
      <c r="EL128" s="207"/>
      <c r="EM128" s="207"/>
      <c r="EN128" s="207"/>
      <c r="EO128" s="207"/>
      <c r="EP128" s="207"/>
      <c r="EQ128" s="207"/>
      <c r="ER128" s="207"/>
      <c r="ES128" s="207"/>
      <c r="ET128" s="207"/>
      <c r="EU128" s="207"/>
      <c r="EV128" s="207"/>
      <c r="EW128" s="207"/>
      <c r="EX128" s="207"/>
      <c r="EY128" s="207"/>
      <c r="EZ128" s="207"/>
      <c r="FA128" s="207"/>
      <c r="FB128" s="207"/>
      <c r="FC128" s="207"/>
      <c r="FD128" s="207"/>
      <c r="FE128" s="207"/>
      <c r="FF128" s="207"/>
      <c r="FG128" s="207"/>
      <c r="FH128" s="207"/>
      <c r="FI128" s="207"/>
      <c r="FJ128" s="207"/>
      <c r="FK128" s="207"/>
      <c r="FL128" s="207"/>
      <c r="FM128" s="207"/>
      <c r="FN128" s="207"/>
      <c r="FO128" s="207"/>
      <c r="FP128" s="207"/>
      <c r="FQ128" s="207"/>
      <c r="FR128" s="207"/>
      <c r="FS128" s="207"/>
      <c r="FT128" s="207"/>
      <c r="FU128" s="207"/>
      <c r="FV128" s="207"/>
      <c r="FW128" s="207"/>
      <c r="FX128" s="207"/>
      <c r="FY128" s="207"/>
      <c r="FZ128" s="207"/>
      <c r="GA128" s="207"/>
      <c r="GB128" s="207"/>
      <c r="GC128" s="207"/>
      <c r="GD128" s="207"/>
      <c r="GE128" s="207"/>
      <c r="GF128" s="207"/>
      <c r="GG128" s="207"/>
      <c r="GH128" s="207"/>
      <c r="GI128" s="207"/>
      <c r="GJ128" s="207"/>
      <c r="GK128" s="207"/>
      <c r="GL128" s="207"/>
      <c r="GM128" s="207"/>
      <c r="GN128" s="207"/>
      <c r="GO128" s="207"/>
      <c r="GP128" s="207"/>
      <c r="GQ128" s="207"/>
      <c r="GR128" s="207"/>
      <c r="GS128" s="207"/>
      <c r="GT128" s="207"/>
      <c r="GU128" s="207"/>
      <c r="GV128" s="207"/>
      <c r="GW128" s="207"/>
      <c r="GX128" s="207"/>
      <c r="GY128" s="207"/>
      <c r="GZ128" s="207"/>
      <c r="HA128" s="207"/>
      <c r="HB128" s="207"/>
      <c r="HC128" s="207"/>
      <c r="HD128" s="207"/>
      <c r="HE128" s="207"/>
      <c r="HF128" s="207"/>
      <c r="HG128" s="207"/>
      <c r="HH128" s="207"/>
      <c r="HI128" s="207"/>
      <c r="HJ128" s="207"/>
      <c r="HK128" s="207"/>
      <c r="HL128" s="207"/>
      <c r="HM128" s="207"/>
      <c r="HN128" s="207"/>
      <c r="HO128" s="207"/>
      <c r="HP128" s="207"/>
      <c r="HQ128" s="207"/>
      <c r="HR128" s="207"/>
      <c r="HS128" s="207"/>
      <c r="HT128" s="207"/>
      <c r="HU128" s="207"/>
      <c r="HV128" s="207"/>
      <c r="HW128" s="207"/>
      <c r="HX128" s="207"/>
      <c r="HY128" s="207"/>
      <c r="HZ128" s="207"/>
      <c r="IA128" s="207"/>
      <c r="IB128" s="207"/>
      <c r="IC128" s="207"/>
      <c r="ID128" s="207"/>
      <c r="IE128" s="207"/>
      <c r="IF128" s="207"/>
      <c r="IG128" s="207"/>
      <c r="IH128" s="207"/>
      <c r="II128" s="207"/>
      <c r="IJ128" s="207"/>
      <c r="IK128" s="207"/>
      <c r="IL128" s="207"/>
      <c r="IM128" s="207"/>
      <c r="IN128" s="207"/>
      <c r="IO128" s="207"/>
      <c r="IP128" s="207"/>
      <c r="IQ128" s="207"/>
      <c r="IR128" s="207"/>
      <c r="IS128" s="207"/>
      <c r="IT128" s="207"/>
      <c r="IU128" s="207"/>
    </row>
    <row r="129" spans="1:255" x14ac:dyDescent="0.3">
      <c r="A129" s="197" t="s">
        <v>104</v>
      </c>
      <c r="B129" s="288">
        <v>180</v>
      </c>
      <c r="C129" s="288">
        <v>10.32</v>
      </c>
      <c r="D129" s="288">
        <v>7.31</v>
      </c>
      <c r="E129" s="288">
        <v>46.37</v>
      </c>
      <c r="F129" s="288">
        <v>292.5</v>
      </c>
      <c r="G129" s="288" t="s">
        <v>105</v>
      </c>
      <c r="H129" s="293" t="s">
        <v>106</v>
      </c>
    </row>
    <row r="130" spans="1:255" x14ac:dyDescent="0.25">
      <c r="A130" s="307" t="s">
        <v>21</v>
      </c>
      <c r="B130" s="258">
        <v>215</v>
      </c>
      <c r="C130" s="288">
        <v>7.0000000000000007E-2</v>
      </c>
      <c r="D130" s="288">
        <v>0.02</v>
      </c>
      <c r="E130" s="288">
        <v>15</v>
      </c>
      <c r="F130" s="288">
        <v>60</v>
      </c>
      <c r="G130" s="258" t="s">
        <v>22</v>
      </c>
      <c r="H130" s="225" t="s">
        <v>23</v>
      </c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  <c r="AR130" s="192"/>
      <c r="AS130" s="192"/>
      <c r="AT130" s="192"/>
      <c r="AU130" s="192"/>
      <c r="AV130" s="192"/>
      <c r="AW130" s="192"/>
      <c r="AX130" s="192"/>
      <c r="AY130" s="192"/>
      <c r="AZ130" s="192"/>
      <c r="BA130" s="192"/>
      <c r="BB130" s="192"/>
      <c r="BC130" s="192"/>
      <c r="BD130" s="192"/>
      <c r="BE130" s="192"/>
      <c r="BF130" s="192"/>
      <c r="BG130" s="192"/>
      <c r="BH130" s="192"/>
      <c r="BI130" s="192"/>
      <c r="BJ130" s="192"/>
      <c r="BK130" s="192"/>
      <c r="BL130" s="192"/>
      <c r="BM130" s="192"/>
      <c r="BN130" s="192"/>
      <c r="BO130" s="192"/>
      <c r="BP130" s="192"/>
      <c r="BQ130" s="192"/>
      <c r="BR130" s="192"/>
      <c r="BS130" s="192"/>
      <c r="BT130" s="192"/>
      <c r="BU130" s="192"/>
      <c r="BV130" s="192"/>
      <c r="BW130" s="192"/>
      <c r="BX130" s="192"/>
      <c r="BY130" s="192"/>
      <c r="BZ130" s="192"/>
      <c r="CA130" s="192"/>
      <c r="CB130" s="192"/>
      <c r="CC130" s="192"/>
      <c r="CD130" s="192"/>
      <c r="CE130" s="192"/>
      <c r="CF130" s="192"/>
      <c r="CG130" s="192"/>
      <c r="CH130" s="192"/>
      <c r="CI130" s="192"/>
      <c r="CJ130" s="192"/>
      <c r="CK130" s="192"/>
      <c r="CL130" s="192"/>
      <c r="CM130" s="192"/>
      <c r="CN130" s="192"/>
      <c r="CO130" s="192"/>
      <c r="CP130" s="192"/>
      <c r="CQ130" s="192"/>
      <c r="CR130" s="192"/>
      <c r="CS130" s="192"/>
      <c r="CT130" s="192"/>
      <c r="CU130" s="192"/>
      <c r="CV130" s="192"/>
      <c r="CW130" s="192"/>
      <c r="CX130" s="192"/>
      <c r="CY130" s="192"/>
      <c r="CZ130" s="192"/>
      <c r="DA130" s="192"/>
      <c r="DB130" s="192"/>
      <c r="DC130" s="192"/>
      <c r="DD130" s="192"/>
      <c r="DE130" s="192"/>
      <c r="DF130" s="192"/>
      <c r="DG130" s="192"/>
      <c r="DH130" s="192"/>
      <c r="DI130" s="192"/>
      <c r="DJ130" s="192"/>
      <c r="DK130" s="192"/>
      <c r="DL130" s="192"/>
      <c r="DM130" s="192"/>
      <c r="DN130" s="192"/>
      <c r="DO130" s="192"/>
      <c r="DP130" s="192"/>
      <c r="DQ130" s="192"/>
      <c r="DR130" s="192"/>
      <c r="DS130" s="192"/>
      <c r="DT130" s="192"/>
      <c r="DU130" s="192"/>
      <c r="DV130" s="192"/>
      <c r="DW130" s="192"/>
      <c r="DX130" s="192"/>
      <c r="DY130" s="192"/>
      <c r="DZ130" s="192"/>
      <c r="EA130" s="192"/>
      <c r="EB130" s="192"/>
      <c r="EC130" s="192"/>
      <c r="ED130" s="192"/>
      <c r="EE130" s="192"/>
      <c r="EF130" s="192"/>
      <c r="EG130" s="192"/>
      <c r="EH130" s="192"/>
      <c r="EI130" s="192"/>
      <c r="EJ130" s="192"/>
      <c r="EK130" s="192"/>
      <c r="EL130" s="192"/>
      <c r="EM130" s="192"/>
      <c r="EN130" s="192"/>
      <c r="EO130" s="192"/>
      <c r="EP130" s="192"/>
      <c r="EQ130" s="192"/>
      <c r="ER130" s="192"/>
      <c r="ES130" s="192"/>
      <c r="ET130" s="192"/>
      <c r="EU130" s="192"/>
      <c r="EV130" s="192"/>
      <c r="EW130" s="192"/>
      <c r="EX130" s="192"/>
      <c r="EY130" s="192"/>
      <c r="EZ130" s="192"/>
      <c r="FA130" s="192"/>
      <c r="FB130" s="192"/>
      <c r="FC130" s="192"/>
      <c r="FD130" s="192"/>
      <c r="FE130" s="192"/>
      <c r="FF130" s="192"/>
      <c r="FG130" s="192"/>
      <c r="FH130" s="192"/>
      <c r="FI130" s="192"/>
      <c r="FJ130" s="192"/>
      <c r="FK130" s="192"/>
      <c r="FL130" s="192"/>
      <c r="FM130" s="192"/>
      <c r="FN130" s="192"/>
      <c r="FO130" s="192"/>
      <c r="FP130" s="192"/>
      <c r="FQ130" s="192"/>
      <c r="FR130" s="192"/>
      <c r="FS130" s="192"/>
      <c r="FT130" s="192"/>
      <c r="FU130" s="192"/>
      <c r="FV130" s="192"/>
      <c r="FW130" s="192"/>
      <c r="FX130" s="192"/>
      <c r="FY130" s="192"/>
      <c r="FZ130" s="192"/>
      <c r="GA130" s="192"/>
      <c r="GB130" s="192"/>
      <c r="GC130" s="192"/>
      <c r="GD130" s="192"/>
      <c r="GE130" s="192"/>
      <c r="GF130" s="192"/>
      <c r="GG130" s="192"/>
      <c r="GH130" s="192"/>
      <c r="GI130" s="192"/>
      <c r="GJ130" s="192"/>
      <c r="GK130" s="192"/>
      <c r="GL130" s="192"/>
      <c r="GM130" s="192"/>
      <c r="GN130" s="192"/>
      <c r="GO130" s="192"/>
      <c r="GP130" s="192"/>
      <c r="GQ130" s="192"/>
      <c r="GR130" s="192"/>
      <c r="GS130" s="192"/>
      <c r="GT130" s="192"/>
      <c r="GU130" s="192"/>
      <c r="GV130" s="192"/>
      <c r="GW130" s="192"/>
      <c r="GX130" s="192"/>
      <c r="GY130" s="192"/>
      <c r="GZ130" s="192"/>
      <c r="HA130" s="192"/>
      <c r="HB130" s="192"/>
      <c r="HC130" s="192"/>
      <c r="HD130" s="192"/>
      <c r="HE130" s="192"/>
      <c r="HF130" s="192"/>
      <c r="HG130" s="192"/>
      <c r="HH130" s="192"/>
      <c r="HI130" s="192"/>
      <c r="HJ130" s="192"/>
      <c r="HK130" s="192"/>
      <c r="HL130" s="192"/>
      <c r="HM130" s="192"/>
      <c r="HN130" s="192"/>
      <c r="HO130" s="192"/>
      <c r="HP130" s="192"/>
      <c r="HQ130" s="192"/>
      <c r="HR130" s="192"/>
      <c r="HS130" s="192"/>
      <c r="HT130" s="192"/>
      <c r="HU130" s="192"/>
      <c r="HV130" s="192"/>
      <c r="HW130" s="192"/>
      <c r="HX130" s="192"/>
      <c r="HY130" s="192"/>
      <c r="HZ130" s="192"/>
      <c r="IA130" s="192"/>
      <c r="IB130" s="192"/>
      <c r="IC130" s="192"/>
      <c r="ID130" s="192"/>
      <c r="IE130" s="192"/>
      <c r="IF130" s="192"/>
      <c r="IG130" s="192"/>
      <c r="IH130" s="192"/>
      <c r="II130" s="192"/>
      <c r="IJ130" s="192"/>
      <c r="IK130" s="192"/>
      <c r="IL130" s="192"/>
      <c r="IM130" s="192"/>
      <c r="IN130" s="192"/>
      <c r="IO130" s="192"/>
      <c r="IP130" s="192"/>
      <c r="IQ130" s="192"/>
      <c r="IR130" s="192"/>
      <c r="IS130" s="192"/>
      <c r="IT130" s="192"/>
      <c r="IU130" s="192"/>
    </row>
    <row r="131" spans="1:255" x14ac:dyDescent="0.3">
      <c r="A131" s="215" t="s">
        <v>45</v>
      </c>
      <c r="B131" s="289">
        <v>20</v>
      </c>
      <c r="C131" s="271">
        <v>1.3</v>
      </c>
      <c r="D131" s="271">
        <v>0.2</v>
      </c>
      <c r="E131" s="271">
        <v>8.6</v>
      </c>
      <c r="F131" s="271">
        <v>43</v>
      </c>
      <c r="G131" s="265" t="s">
        <v>46</v>
      </c>
      <c r="H131" s="208" t="s">
        <v>47</v>
      </c>
      <c r="I131" s="285"/>
      <c r="J131" s="285"/>
      <c r="K131" s="285"/>
      <c r="L131" s="285"/>
      <c r="M131" s="285"/>
      <c r="N131" s="285"/>
      <c r="O131" s="285"/>
      <c r="P131" s="285"/>
      <c r="Q131" s="285"/>
      <c r="R131" s="285"/>
      <c r="S131" s="285"/>
      <c r="T131" s="285"/>
      <c r="U131" s="285"/>
      <c r="V131" s="285"/>
      <c r="W131" s="285"/>
      <c r="X131" s="285"/>
      <c r="Y131" s="285"/>
      <c r="Z131" s="285"/>
      <c r="AA131" s="285"/>
      <c r="AB131" s="285"/>
      <c r="AC131" s="285"/>
      <c r="AD131" s="285"/>
      <c r="AE131" s="285"/>
      <c r="AF131" s="285"/>
      <c r="AG131" s="285"/>
      <c r="AH131" s="285"/>
      <c r="AI131" s="285"/>
      <c r="AJ131" s="285"/>
      <c r="AK131" s="285"/>
      <c r="AL131" s="285"/>
      <c r="AM131" s="285"/>
      <c r="AN131" s="285"/>
      <c r="AO131" s="285"/>
      <c r="AP131" s="285"/>
      <c r="AQ131" s="285"/>
      <c r="AR131" s="285"/>
      <c r="AS131" s="285"/>
      <c r="AT131" s="285"/>
      <c r="AU131" s="285"/>
      <c r="AV131" s="285"/>
      <c r="AW131" s="285"/>
      <c r="AX131" s="285"/>
      <c r="AY131" s="285"/>
      <c r="AZ131" s="285"/>
      <c r="BA131" s="285"/>
      <c r="BB131" s="285"/>
      <c r="BC131" s="285"/>
      <c r="BD131" s="285"/>
      <c r="BE131" s="285"/>
      <c r="BF131" s="285"/>
      <c r="BG131" s="285"/>
      <c r="BH131" s="285"/>
      <c r="BI131" s="285"/>
      <c r="BJ131" s="285"/>
      <c r="BK131" s="285"/>
      <c r="BL131" s="285"/>
      <c r="BM131" s="285"/>
      <c r="BN131" s="285"/>
      <c r="BO131" s="285"/>
      <c r="BP131" s="285"/>
      <c r="BQ131" s="285"/>
      <c r="BR131" s="285"/>
      <c r="BS131" s="285"/>
      <c r="BT131" s="285"/>
      <c r="BU131" s="285"/>
      <c r="BV131" s="285"/>
      <c r="BW131" s="285"/>
      <c r="BX131" s="285"/>
      <c r="BY131" s="285"/>
      <c r="BZ131" s="285"/>
      <c r="CA131" s="285"/>
      <c r="CB131" s="285"/>
      <c r="CC131" s="285"/>
      <c r="CD131" s="285"/>
      <c r="CE131" s="285"/>
      <c r="CF131" s="285"/>
      <c r="CG131" s="285"/>
      <c r="CH131" s="285"/>
      <c r="CI131" s="285"/>
      <c r="CJ131" s="285"/>
      <c r="CK131" s="285"/>
      <c r="CL131" s="285"/>
      <c r="CM131" s="285"/>
      <c r="CN131" s="285"/>
      <c r="CO131" s="285"/>
      <c r="CP131" s="285"/>
      <c r="CQ131" s="285"/>
      <c r="CR131" s="285"/>
      <c r="CS131" s="285"/>
      <c r="CT131" s="285"/>
      <c r="CU131" s="285"/>
      <c r="CV131" s="285"/>
      <c r="CW131" s="285"/>
      <c r="CX131" s="285"/>
      <c r="CY131" s="285"/>
      <c r="CZ131" s="285"/>
      <c r="DA131" s="285"/>
      <c r="DB131" s="285"/>
      <c r="DC131" s="285"/>
      <c r="DD131" s="285"/>
      <c r="DE131" s="285"/>
      <c r="DF131" s="285"/>
      <c r="DG131" s="285"/>
      <c r="DH131" s="285"/>
      <c r="DI131" s="285"/>
      <c r="DJ131" s="285"/>
      <c r="DK131" s="285"/>
      <c r="DL131" s="285"/>
      <c r="DM131" s="285"/>
      <c r="DN131" s="285"/>
      <c r="DO131" s="285"/>
      <c r="DP131" s="285"/>
      <c r="DQ131" s="285"/>
      <c r="DR131" s="285"/>
      <c r="DS131" s="285"/>
      <c r="DT131" s="285"/>
      <c r="DU131" s="285"/>
      <c r="DV131" s="285"/>
      <c r="DW131" s="285"/>
      <c r="DX131" s="285"/>
      <c r="DY131" s="285"/>
      <c r="DZ131" s="285"/>
      <c r="EA131" s="285"/>
      <c r="EB131" s="285"/>
      <c r="EC131" s="285"/>
      <c r="ED131" s="285"/>
      <c r="EE131" s="285"/>
      <c r="EF131" s="285"/>
      <c r="EG131" s="285"/>
      <c r="EH131" s="285"/>
      <c r="EI131" s="285"/>
      <c r="EJ131" s="285"/>
      <c r="EK131" s="285"/>
      <c r="EL131" s="285"/>
      <c r="EM131" s="285"/>
      <c r="EN131" s="285"/>
      <c r="EO131" s="285"/>
      <c r="EP131" s="285"/>
      <c r="EQ131" s="285"/>
      <c r="ER131" s="285"/>
      <c r="ES131" s="285"/>
      <c r="ET131" s="285"/>
      <c r="EU131" s="285"/>
      <c r="EV131" s="285"/>
      <c r="EW131" s="285"/>
      <c r="EX131" s="285"/>
      <c r="EY131" s="285"/>
      <c r="EZ131" s="285"/>
      <c r="FA131" s="285"/>
      <c r="FB131" s="285"/>
      <c r="FC131" s="285"/>
      <c r="FD131" s="285"/>
      <c r="FE131" s="285"/>
      <c r="FF131" s="285"/>
      <c r="FG131" s="285"/>
      <c r="FH131" s="285"/>
      <c r="FI131" s="285"/>
      <c r="FJ131" s="285"/>
      <c r="FK131" s="285"/>
      <c r="FL131" s="285"/>
      <c r="FM131" s="285"/>
      <c r="FN131" s="285"/>
      <c r="FO131" s="285"/>
      <c r="FP131" s="285"/>
      <c r="FQ131" s="285"/>
      <c r="FR131" s="285"/>
      <c r="FS131" s="285"/>
      <c r="FT131" s="285"/>
      <c r="FU131" s="285"/>
      <c r="FV131" s="285"/>
      <c r="FW131" s="285"/>
      <c r="FX131" s="285"/>
      <c r="FY131" s="285"/>
      <c r="FZ131" s="285"/>
      <c r="GA131" s="285"/>
      <c r="GB131" s="285"/>
      <c r="GC131" s="285"/>
      <c r="GD131" s="285"/>
      <c r="GE131" s="285"/>
      <c r="GF131" s="285"/>
      <c r="GG131" s="285"/>
      <c r="GH131" s="285"/>
      <c r="GI131" s="285"/>
      <c r="GJ131" s="285"/>
      <c r="GK131" s="285"/>
      <c r="GL131" s="285"/>
      <c r="GM131" s="285"/>
      <c r="GN131" s="285"/>
      <c r="GO131" s="285"/>
      <c r="GP131" s="285"/>
      <c r="GQ131" s="285"/>
      <c r="GR131" s="285"/>
      <c r="GS131" s="285"/>
      <c r="GT131" s="285"/>
      <c r="GU131" s="285"/>
      <c r="GV131" s="285"/>
      <c r="GW131" s="285"/>
      <c r="GX131" s="285"/>
      <c r="GY131" s="285"/>
      <c r="GZ131" s="285"/>
      <c r="HA131" s="285"/>
      <c r="HB131" s="285"/>
      <c r="HC131" s="285"/>
      <c r="HD131" s="285"/>
      <c r="HE131" s="285"/>
      <c r="HF131" s="285"/>
      <c r="HG131" s="285"/>
      <c r="HH131" s="285"/>
      <c r="HI131" s="285"/>
      <c r="HJ131" s="285"/>
      <c r="HK131" s="285"/>
      <c r="HL131" s="285"/>
      <c r="HM131" s="285"/>
      <c r="HN131" s="285"/>
      <c r="HO131" s="285"/>
      <c r="HP131" s="285"/>
      <c r="HQ131" s="285"/>
      <c r="HR131" s="285"/>
      <c r="HS131" s="285"/>
      <c r="HT131" s="285"/>
      <c r="HU131" s="285"/>
      <c r="HV131" s="285"/>
      <c r="HW131" s="285"/>
      <c r="HX131" s="285"/>
      <c r="HY131" s="285"/>
      <c r="HZ131" s="285"/>
      <c r="IA131" s="285"/>
      <c r="IB131" s="285"/>
      <c r="IC131" s="285"/>
      <c r="ID131" s="285"/>
      <c r="IE131" s="285"/>
      <c r="IF131" s="285"/>
      <c r="IG131" s="285"/>
      <c r="IH131" s="285"/>
      <c r="II131" s="285"/>
      <c r="IJ131" s="285"/>
      <c r="IK131" s="285"/>
      <c r="IL131" s="285"/>
      <c r="IM131" s="285"/>
      <c r="IN131" s="285"/>
      <c r="IO131" s="285"/>
      <c r="IP131" s="285"/>
      <c r="IQ131" s="285"/>
      <c r="IR131" s="285"/>
      <c r="IS131" s="285"/>
      <c r="IT131" s="285"/>
      <c r="IU131" s="285"/>
    </row>
    <row r="132" spans="1:255" x14ac:dyDescent="0.3">
      <c r="A132" s="218" t="s">
        <v>25</v>
      </c>
      <c r="B132" s="188">
        <f>SUM(B127:B131)</f>
        <v>585</v>
      </c>
      <c r="C132" s="290">
        <f>SUM(C127:C131)</f>
        <v>28.78</v>
      </c>
      <c r="D132" s="290">
        <f>SUM(D127:D131)</f>
        <v>32.830000000000005</v>
      </c>
      <c r="E132" s="290">
        <f>SUM(E127:E131)</f>
        <v>75.319999999999993</v>
      </c>
      <c r="F132" s="290">
        <f>SUM(F127:F131)</f>
        <v>711.86</v>
      </c>
      <c r="G132" s="290"/>
      <c r="H132" s="290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  <c r="S132" s="246"/>
      <c r="T132" s="246"/>
      <c r="U132" s="246"/>
      <c r="V132" s="246"/>
      <c r="W132" s="246"/>
      <c r="X132" s="246"/>
      <c r="Y132" s="246"/>
      <c r="Z132" s="246"/>
      <c r="AA132" s="246"/>
      <c r="AB132" s="246"/>
      <c r="AC132" s="246"/>
      <c r="AD132" s="246"/>
      <c r="AE132" s="246"/>
      <c r="AF132" s="246"/>
      <c r="AG132" s="246"/>
      <c r="AH132" s="246"/>
      <c r="AI132" s="246"/>
      <c r="AJ132" s="246"/>
      <c r="AK132" s="246"/>
      <c r="AL132" s="246"/>
      <c r="AM132" s="246"/>
      <c r="AN132" s="246"/>
      <c r="AO132" s="246"/>
      <c r="AP132" s="246"/>
      <c r="AQ132" s="246"/>
      <c r="AR132" s="246"/>
      <c r="AS132" s="246"/>
      <c r="AT132" s="246"/>
      <c r="AU132" s="246"/>
      <c r="AV132" s="246"/>
      <c r="AW132" s="246"/>
      <c r="AX132" s="246"/>
      <c r="AY132" s="246"/>
      <c r="AZ132" s="246"/>
      <c r="BA132" s="246"/>
      <c r="BB132" s="246"/>
      <c r="BC132" s="246"/>
      <c r="BD132" s="246"/>
      <c r="BE132" s="246"/>
      <c r="BF132" s="246"/>
      <c r="BG132" s="246"/>
      <c r="BH132" s="246"/>
      <c r="BI132" s="246"/>
      <c r="BJ132" s="246"/>
      <c r="BK132" s="246"/>
      <c r="BL132" s="246"/>
      <c r="BM132" s="246"/>
      <c r="BN132" s="246"/>
      <c r="BO132" s="246"/>
      <c r="BP132" s="246"/>
      <c r="BQ132" s="246"/>
      <c r="BR132" s="246"/>
      <c r="BS132" s="246"/>
      <c r="BT132" s="246"/>
      <c r="BU132" s="246"/>
      <c r="BV132" s="246"/>
      <c r="BW132" s="246"/>
      <c r="BX132" s="246"/>
      <c r="BY132" s="246"/>
      <c r="BZ132" s="246"/>
      <c r="CA132" s="246"/>
      <c r="CB132" s="246"/>
      <c r="CC132" s="246"/>
      <c r="CD132" s="246"/>
      <c r="CE132" s="246"/>
      <c r="CF132" s="246"/>
      <c r="CG132" s="246"/>
      <c r="CH132" s="246"/>
      <c r="CI132" s="246"/>
      <c r="CJ132" s="246"/>
      <c r="CK132" s="246"/>
      <c r="CL132" s="246"/>
      <c r="CM132" s="246"/>
      <c r="CN132" s="246"/>
      <c r="CO132" s="246"/>
      <c r="CP132" s="246"/>
      <c r="CQ132" s="246"/>
      <c r="CR132" s="246"/>
      <c r="CS132" s="246"/>
      <c r="CT132" s="246"/>
      <c r="CU132" s="246"/>
      <c r="CV132" s="246"/>
      <c r="CW132" s="246"/>
      <c r="CX132" s="246"/>
      <c r="CY132" s="246"/>
      <c r="CZ132" s="246"/>
      <c r="DA132" s="246"/>
      <c r="DB132" s="246"/>
      <c r="DC132" s="246"/>
      <c r="DD132" s="246"/>
      <c r="DE132" s="246"/>
      <c r="DF132" s="246"/>
      <c r="DG132" s="246"/>
      <c r="DH132" s="246"/>
      <c r="DI132" s="246"/>
      <c r="DJ132" s="246"/>
      <c r="DK132" s="246"/>
      <c r="DL132" s="246"/>
      <c r="DM132" s="246"/>
      <c r="DN132" s="246"/>
      <c r="DO132" s="246"/>
      <c r="DP132" s="246"/>
      <c r="DQ132" s="246"/>
      <c r="DR132" s="246"/>
      <c r="DS132" s="246"/>
      <c r="DT132" s="246"/>
      <c r="DU132" s="246"/>
      <c r="DV132" s="246"/>
      <c r="DW132" s="246"/>
      <c r="DX132" s="246"/>
      <c r="DY132" s="246"/>
      <c r="DZ132" s="246"/>
      <c r="EA132" s="246"/>
      <c r="EB132" s="246"/>
      <c r="EC132" s="246"/>
      <c r="ED132" s="246"/>
      <c r="EE132" s="246"/>
      <c r="EF132" s="246"/>
      <c r="EG132" s="246"/>
      <c r="EH132" s="246"/>
      <c r="EI132" s="246"/>
      <c r="EJ132" s="246"/>
      <c r="EK132" s="246"/>
      <c r="EL132" s="246"/>
      <c r="EM132" s="246"/>
      <c r="EN132" s="246"/>
      <c r="EO132" s="246"/>
      <c r="EP132" s="246"/>
      <c r="EQ132" s="246"/>
      <c r="ER132" s="246"/>
      <c r="ES132" s="246"/>
      <c r="ET132" s="246"/>
      <c r="EU132" s="246"/>
      <c r="EV132" s="246"/>
      <c r="EW132" s="246"/>
      <c r="EX132" s="246"/>
      <c r="EY132" s="246"/>
      <c r="EZ132" s="246"/>
      <c r="FA132" s="246"/>
      <c r="FB132" s="246"/>
      <c r="FC132" s="246"/>
      <c r="FD132" s="246"/>
      <c r="FE132" s="246"/>
      <c r="FF132" s="246"/>
      <c r="FG132" s="246"/>
      <c r="FH132" s="246"/>
      <c r="FI132" s="246"/>
      <c r="FJ132" s="246"/>
      <c r="FK132" s="246"/>
      <c r="FL132" s="246"/>
      <c r="FM132" s="246"/>
      <c r="FN132" s="246"/>
      <c r="FO132" s="246"/>
      <c r="FP132" s="246"/>
      <c r="FQ132" s="246"/>
      <c r="FR132" s="246"/>
      <c r="FS132" s="246"/>
      <c r="FT132" s="246"/>
      <c r="FU132" s="246"/>
      <c r="FV132" s="246"/>
      <c r="FW132" s="246"/>
      <c r="FX132" s="246"/>
      <c r="FY132" s="246"/>
      <c r="FZ132" s="246"/>
      <c r="GA132" s="246"/>
      <c r="GB132" s="246"/>
      <c r="GC132" s="246"/>
      <c r="GD132" s="246"/>
      <c r="GE132" s="246"/>
      <c r="GF132" s="246"/>
      <c r="GG132" s="246"/>
      <c r="GH132" s="246"/>
      <c r="GI132" s="246"/>
      <c r="GJ132" s="246"/>
      <c r="GK132" s="246"/>
      <c r="GL132" s="246"/>
      <c r="GM132" s="246"/>
      <c r="GN132" s="246"/>
      <c r="GO132" s="246"/>
      <c r="GP132" s="246"/>
      <c r="GQ132" s="246"/>
      <c r="GR132" s="246"/>
      <c r="GS132" s="246"/>
      <c r="GT132" s="246"/>
      <c r="GU132" s="246"/>
      <c r="GV132" s="246"/>
      <c r="GW132" s="246"/>
      <c r="GX132" s="246"/>
      <c r="GY132" s="246"/>
      <c r="GZ132" s="246"/>
      <c r="HA132" s="246"/>
      <c r="HB132" s="246"/>
      <c r="HC132" s="246"/>
      <c r="HD132" s="246"/>
      <c r="HE132" s="246"/>
      <c r="HF132" s="246"/>
      <c r="HG132" s="246"/>
      <c r="HH132" s="246"/>
      <c r="HI132" s="246"/>
      <c r="HJ132" s="246"/>
      <c r="HK132" s="246"/>
      <c r="HL132" s="246"/>
      <c r="HM132" s="246"/>
      <c r="HN132" s="246"/>
      <c r="HO132" s="246"/>
      <c r="HP132" s="246"/>
      <c r="HQ132" s="246"/>
      <c r="HR132" s="246"/>
      <c r="HS132" s="246"/>
      <c r="HT132" s="246"/>
      <c r="HU132" s="246"/>
      <c r="HV132" s="246"/>
      <c r="HW132" s="246"/>
      <c r="HX132" s="246"/>
      <c r="HY132" s="246"/>
      <c r="HZ132" s="246"/>
      <c r="IA132" s="246"/>
      <c r="IB132" s="246"/>
      <c r="IC132" s="246"/>
      <c r="ID132" s="246"/>
      <c r="IE132" s="246"/>
      <c r="IF132" s="246"/>
      <c r="IG132" s="246"/>
      <c r="IH132" s="246"/>
      <c r="II132" s="246"/>
      <c r="IJ132" s="246"/>
      <c r="IK132" s="246"/>
      <c r="IL132" s="246"/>
      <c r="IM132" s="246"/>
      <c r="IN132" s="246"/>
      <c r="IO132" s="246"/>
      <c r="IP132" s="246"/>
      <c r="IQ132" s="246"/>
      <c r="IR132" s="246"/>
      <c r="IS132" s="246"/>
      <c r="IT132" s="246"/>
      <c r="IU132" s="246"/>
    </row>
    <row r="133" spans="1:255" x14ac:dyDescent="0.3">
      <c r="A133" s="263" t="s">
        <v>211</v>
      </c>
      <c r="B133" s="263"/>
      <c r="C133" s="263"/>
      <c r="D133" s="263"/>
      <c r="E133" s="263"/>
      <c r="F133" s="263"/>
      <c r="G133" s="263"/>
      <c r="H133" s="263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  <c r="S133" s="246"/>
      <c r="T133" s="246"/>
      <c r="U133" s="246"/>
      <c r="V133" s="246"/>
      <c r="W133" s="246"/>
      <c r="X133" s="246"/>
      <c r="Y133" s="246"/>
      <c r="Z133" s="246"/>
      <c r="AA133" s="246"/>
      <c r="AB133" s="246"/>
      <c r="AC133" s="246"/>
      <c r="AD133" s="246"/>
      <c r="AE133" s="246"/>
      <c r="AF133" s="246"/>
      <c r="AG133" s="246"/>
      <c r="AH133" s="246"/>
      <c r="AI133" s="246"/>
      <c r="AJ133" s="246"/>
      <c r="AK133" s="246"/>
      <c r="AL133" s="246"/>
      <c r="AM133" s="246"/>
      <c r="AN133" s="246"/>
      <c r="AO133" s="246"/>
      <c r="AP133" s="246"/>
      <c r="AQ133" s="246"/>
      <c r="AR133" s="246"/>
      <c r="AS133" s="246"/>
      <c r="AT133" s="246"/>
      <c r="AU133" s="246"/>
      <c r="AV133" s="246"/>
      <c r="AW133" s="246"/>
      <c r="AX133" s="246"/>
      <c r="AY133" s="246"/>
      <c r="AZ133" s="246"/>
      <c r="BA133" s="246"/>
      <c r="BB133" s="246"/>
      <c r="BC133" s="246"/>
      <c r="BD133" s="246"/>
      <c r="BE133" s="246"/>
      <c r="BF133" s="246"/>
      <c r="BG133" s="246"/>
      <c r="BH133" s="246"/>
      <c r="BI133" s="246"/>
      <c r="BJ133" s="246"/>
      <c r="BK133" s="246"/>
      <c r="BL133" s="246"/>
      <c r="BM133" s="246"/>
      <c r="BN133" s="246"/>
      <c r="BO133" s="246"/>
      <c r="BP133" s="246"/>
      <c r="BQ133" s="246"/>
      <c r="BR133" s="246"/>
      <c r="BS133" s="246"/>
      <c r="BT133" s="246"/>
      <c r="BU133" s="246"/>
      <c r="BV133" s="246"/>
      <c r="BW133" s="246"/>
      <c r="BX133" s="246"/>
      <c r="BY133" s="246"/>
      <c r="BZ133" s="246"/>
      <c r="CA133" s="246"/>
      <c r="CB133" s="246"/>
      <c r="CC133" s="246"/>
      <c r="CD133" s="246"/>
      <c r="CE133" s="246"/>
      <c r="CF133" s="246"/>
      <c r="CG133" s="246"/>
      <c r="CH133" s="246"/>
      <c r="CI133" s="246"/>
      <c r="CJ133" s="246"/>
      <c r="CK133" s="246"/>
      <c r="CL133" s="246"/>
      <c r="CM133" s="246"/>
      <c r="CN133" s="246"/>
      <c r="CO133" s="246"/>
      <c r="CP133" s="246"/>
      <c r="CQ133" s="246"/>
      <c r="CR133" s="246"/>
      <c r="CS133" s="246"/>
      <c r="CT133" s="246"/>
      <c r="CU133" s="246"/>
      <c r="CV133" s="246"/>
      <c r="CW133" s="246"/>
      <c r="CX133" s="246"/>
      <c r="CY133" s="246"/>
      <c r="CZ133" s="246"/>
      <c r="DA133" s="246"/>
      <c r="DB133" s="246"/>
      <c r="DC133" s="246"/>
      <c r="DD133" s="246"/>
      <c r="DE133" s="246"/>
      <c r="DF133" s="246"/>
      <c r="DG133" s="246"/>
      <c r="DH133" s="246"/>
      <c r="DI133" s="246"/>
      <c r="DJ133" s="246"/>
      <c r="DK133" s="246"/>
      <c r="DL133" s="246"/>
      <c r="DM133" s="246"/>
      <c r="DN133" s="246"/>
      <c r="DO133" s="246"/>
      <c r="DP133" s="246"/>
      <c r="DQ133" s="246"/>
      <c r="DR133" s="246"/>
      <c r="DS133" s="246"/>
      <c r="DT133" s="246"/>
      <c r="DU133" s="246"/>
      <c r="DV133" s="246"/>
      <c r="DW133" s="246"/>
      <c r="DX133" s="246"/>
      <c r="DY133" s="246"/>
      <c r="DZ133" s="246"/>
      <c r="EA133" s="246"/>
      <c r="EB133" s="246"/>
      <c r="EC133" s="246"/>
      <c r="ED133" s="246"/>
      <c r="EE133" s="246"/>
      <c r="EF133" s="246"/>
      <c r="EG133" s="246"/>
      <c r="EH133" s="246"/>
      <c r="EI133" s="246"/>
      <c r="EJ133" s="246"/>
      <c r="EK133" s="246"/>
      <c r="EL133" s="246"/>
      <c r="EM133" s="246"/>
      <c r="EN133" s="246"/>
      <c r="EO133" s="246"/>
      <c r="EP133" s="246"/>
      <c r="EQ133" s="246"/>
      <c r="ER133" s="246"/>
      <c r="ES133" s="246"/>
      <c r="ET133" s="246"/>
      <c r="EU133" s="246"/>
      <c r="EV133" s="246"/>
      <c r="EW133" s="246"/>
      <c r="EX133" s="246"/>
      <c r="EY133" s="246"/>
      <c r="EZ133" s="246"/>
      <c r="FA133" s="246"/>
      <c r="FB133" s="246"/>
      <c r="FC133" s="246"/>
      <c r="FD133" s="246"/>
      <c r="FE133" s="246"/>
      <c r="FF133" s="246"/>
      <c r="FG133" s="246"/>
      <c r="FH133" s="246"/>
      <c r="FI133" s="246"/>
      <c r="FJ133" s="246"/>
      <c r="FK133" s="246"/>
      <c r="FL133" s="246"/>
      <c r="FM133" s="246"/>
      <c r="FN133" s="246"/>
      <c r="FO133" s="246"/>
      <c r="FP133" s="246"/>
      <c r="FQ133" s="246"/>
      <c r="FR133" s="246"/>
      <c r="FS133" s="246"/>
      <c r="FT133" s="246"/>
      <c r="FU133" s="246"/>
      <c r="FV133" s="246"/>
      <c r="FW133" s="246"/>
      <c r="FX133" s="246"/>
      <c r="FY133" s="246"/>
      <c r="FZ133" s="246"/>
      <c r="GA133" s="246"/>
      <c r="GB133" s="246"/>
      <c r="GC133" s="246"/>
      <c r="GD133" s="246"/>
      <c r="GE133" s="246"/>
      <c r="GF133" s="246"/>
      <c r="GG133" s="246"/>
      <c r="GH133" s="246"/>
      <c r="GI133" s="246"/>
      <c r="GJ133" s="246"/>
      <c r="GK133" s="246"/>
      <c r="GL133" s="246"/>
      <c r="GM133" s="246"/>
      <c r="GN133" s="246"/>
      <c r="GO133" s="246"/>
      <c r="GP133" s="246"/>
      <c r="GQ133" s="246"/>
      <c r="GR133" s="246"/>
      <c r="GS133" s="246"/>
      <c r="GT133" s="246"/>
      <c r="GU133" s="246"/>
      <c r="GV133" s="246"/>
      <c r="GW133" s="246"/>
      <c r="GX133" s="246"/>
      <c r="GY133" s="246"/>
      <c r="GZ133" s="246"/>
      <c r="HA133" s="246"/>
      <c r="HB133" s="246"/>
      <c r="HC133" s="246"/>
      <c r="HD133" s="246"/>
      <c r="HE133" s="246"/>
      <c r="HF133" s="246"/>
      <c r="HG133" s="246"/>
      <c r="HH133" s="246"/>
      <c r="HI133" s="246"/>
      <c r="HJ133" s="246"/>
      <c r="HK133" s="246"/>
      <c r="HL133" s="246"/>
      <c r="HM133" s="246"/>
      <c r="HN133" s="246"/>
      <c r="HO133" s="246"/>
      <c r="HP133" s="246"/>
      <c r="HQ133" s="246"/>
      <c r="HR133" s="246"/>
      <c r="HS133" s="246"/>
      <c r="HT133" s="246"/>
      <c r="HU133" s="246"/>
      <c r="HV133" s="246"/>
      <c r="HW133" s="246"/>
      <c r="HX133" s="246"/>
      <c r="HY133" s="246"/>
      <c r="HZ133" s="246"/>
      <c r="IA133" s="246"/>
      <c r="IB133" s="246"/>
      <c r="IC133" s="246"/>
      <c r="ID133" s="246"/>
      <c r="IE133" s="246"/>
      <c r="IF133" s="246"/>
      <c r="IG133" s="246"/>
      <c r="IH133" s="246"/>
      <c r="II133" s="246"/>
      <c r="IJ133" s="246"/>
      <c r="IK133" s="246"/>
      <c r="IL133" s="246"/>
      <c r="IM133" s="246"/>
      <c r="IN133" s="246"/>
      <c r="IO133" s="246"/>
      <c r="IP133" s="246"/>
      <c r="IQ133" s="246"/>
      <c r="IR133" s="246"/>
      <c r="IS133" s="246"/>
      <c r="IT133" s="246"/>
      <c r="IU133" s="246"/>
    </row>
    <row r="134" spans="1:255" x14ac:dyDescent="0.25">
      <c r="A134" s="197" t="s">
        <v>318</v>
      </c>
      <c r="B134" s="300">
        <v>50</v>
      </c>
      <c r="C134" s="231">
        <v>3.72</v>
      </c>
      <c r="D134" s="231">
        <v>4.03</v>
      </c>
      <c r="E134" s="231">
        <v>29.98</v>
      </c>
      <c r="F134" s="231">
        <v>173.55</v>
      </c>
      <c r="G134" s="258" t="s">
        <v>319</v>
      </c>
      <c r="H134" s="225" t="s">
        <v>320</v>
      </c>
    </row>
    <row r="135" spans="1:255" x14ac:dyDescent="0.25">
      <c r="A135" s="307" t="s">
        <v>21</v>
      </c>
      <c r="B135" s="258">
        <v>215</v>
      </c>
      <c r="C135" s="288">
        <v>7.0000000000000007E-2</v>
      </c>
      <c r="D135" s="288">
        <v>0.02</v>
      </c>
      <c r="E135" s="288">
        <v>15</v>
      </c>
      <c r="F135" s="288">
        <v>60</v>
      </c>
      <c r="G135" s="258" t="s">
        <v>22</v>
      </c>
      <c r="H135" s="225" t="s">
        <v>23</v>
      </c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  <c r="AR135" s="192"/>
      <c r="AS135" s="192"/>
      <c r="AT135" s="192"/>
      <c r="AU135" s="192"/>
      <c r="AV135" s="192"/>
      <c r="AW135" s="192"/>
      <c r="AX135" s="192"/>
      <c r="AY135" s="192"/>
      <c r="AZ135" s="192"/>
      <c r="BA135" s="192"/>
      <c r="BB135" s="192"/>
      <c r="BC135" s="192"/>
      <c r="BD135" s="192"/>
      <c r="BE135" s="192"/>
      <c r="BF135" s="192"/>
      <c r="BG135" s="192"/>
      <c r="BH135" s="192"/>
      <c r="BI135" s="192"/>
      <c r="BJ135" s="192"/>
      <c r="BK135" s="192"/>
      <c r="BL135" s="192"/>
      <c r="BM135" s="192"/>
      <c r="BN135" s="192"/>
      <c r="BO135" s="192"/>
      <c r="BP135" s="192"/>
      <c r="BQ135" s="192"/>
      <c r="BR135" s="192"/>
      <c r="BS135" s="192"/>
      <c r="BT135" s="192"/>
      <c r="BU135" s="192"/>
      <c r="BV135" s="192"/>
      <c r="BW135" s="192"/>
      <c r="BX135" s="192"/>
      <c r="BY135" s="192"/>
      <c r="BZ135" s="192"/>
      <c r="CA135" s="192"/>
      <c r="CB135" s="192"/>
      <c r="CC135" s="192"/>
      <c r="CD135" s="192"/>
      <c r="CE135" s="192"/>
      <c r="CF135" s="192"/>
      <c r="CG135" s="192"/>
      <c r="CH135" s="192"/>
      <c r="CI135" s="192"/>
      <c r="CJ135" s="192"/>
      <c r="CK135" s="192"/>
      <c r="CL135" s="192"/>
      <c r="CM135" s="192"/>
      <c r="CN135" s="192"/>
      <c r="CO135" s="192"/>
      <c r="CP135" s="192"/>
      <c r="CQ135" s="192"/>
      <c r="CR135" s="192"/>
      <c r="CS135" s="192"/>
      <c r="CT135" s="192"/>
      <c r="CU135" s="192"/>
      <c r="CV135" s="192"/>
      <c r="CW135" s="192"/>
      <c r="CX135" s="192"/>
      <c r="CY135" s="192"/>
      <c r="CZ135" s="192"/>
      <c r="DA135" s="192"/>
      <c r="DB135" s="192"/>
      <c r="DC135" s="192"/>
      <c r="DD135" s="192"/>
      <c r="DE135" s="192"/>
      <c r="DF135" s="192"/>
      <c r="DG135" s="192"/>
      <c r="DH135" s="192"/>
      <c r="DI135" s="192"/>
      <c r="DJ135" s="192"/>
      <c r="DK135" s="192"/>
      <c r="DL135" s="192"/>
      <c r="DM135" s="192"/>
      <c r="DN135" s="192"/>
      <c r="DO135" s="192"/>
      <c r="DP135" s="192"/>
      <c r="DQ135" s="192"/>
      <c r="DR135" s="192"/>
      <c r="DS135" s="192"/>
      <c r="DT135" s="192"/>
      <c r="DU135" s="192"/>
      <c r="DV135" s="192"/>
      <c r="DW135" s="192"/>
      <c r="DX135" s="192"/>
      <c r="DY135" s="192"/>
      <c r="DZ135" s="192"/>
      <c r="EA135" s="192"/>
      <c r="EB135" s="192"/>
      <c r="EC135" s="192"/>
      <c r="ED135" s="192"/>
      <c r="EE135" s="192"/>
      <c r="EF135" s="192"/>
      <c r="EG135" s="192"/>
      <c r="EH135" s="192"/>
      <c r="EI135" s="192"/>
      <c r="EJ135" s="192"/>
      <c r="EK135" s="192"/>
      <c r="EL135" s="192"/>
      <c r="EM135" s="192"/>
      <c r="EN135" s="192"/>
      <c r="EO135" s="192"/>
      <c r="EP135" s="192"/>
      <c r="EQ135" s="192"/>
      <c r="ER135" s="192"/>
      <c r="ES135" s="192"/>
      <c r="ET135" s="192"/>
      <c r="EU135" s="192"/>
      <c r="EV135" s="192"/>
      <c r="EW135" s="192"/>
      <c r="EX135" s="192"/>
      <c r="EY135" s="192"/>
      <c r="EZ135" s="192"/>
      <c r="FA135" s="192"/>
      <c r="FB135" s="192"/>
      <c r="FC135" s="192"/>
      <c r="FD135" s="192"/>
      <c r="FE135" s="192"/>
      <c r="FF135" s="192"/>
      <c r="FG135" s="192"/>
      <c r="FH135" s="192"/>
      <c r="FI135" s="192"/>
      <c r="FJ135" s="192"/>
      <c r="FK135" s="192"/>
      <c r="FL135" s="192"/>
      <c r="FM135" s="192"/>
      <c r="FN135" s="192"/>
      <c r="FO135" s="192"/>
      <c r="FP135" s="192"/>
      <c r="FQ135" s="192"/>
      <c r="FR135" s="192"/>
      <c r="FS135" s="192"/>
      <c r="FT135" s="192"/>
      <c r="FU135" s="192"/>
      <c r="FV135" s="192"/>
      <c r="FW135" s="192"/>
      <c r="FX135" s="192"/>
      <c r="FY135" s="192"/>
      <c r="FZ135" s="192"/>
      <c r="GA135" s="192"/>
      <c r="GB135" s="192"/>
      <c r="GC135" s="192"/>
      <c r="GD135" s="192"/>
      <c r="GE135" s="192"/>
      <c r="GF135" s="192"/>
      <c r="GG135" s="192"/>
      <c r="GH135" s="192"/>
      <c r="GI135" s="192"/>
      <c r="GJ135" s="192"/>
      <c r="GK135" s="192"/>
      <c r="GL135" s="192"/>
      <c r="GM135" s="192"/>
      <c r="GN135" s="192"/>
      <c r="GO135" s="192"/>
      <c r="GP135" s="192"/>
      <c r="GQ135" s="192"/>
      <c r="GR135" s="192"/>
      <c r="GS135" s="192"/>
      <c r="GT135" s="192"/>
      <c r="GU135" s="192"/>
      <c r="GV135" s="192"/>
      <c r="GW135" s="192"/>
      <c r="GX135" s="192"/>
      <c r="GY135" s="192"/>
      <c r="GZ135" s="192"/>
      <c r="HA135" s="192"/>
      <c r="HB135" s="192"/>
      <c r="HC135" s="192"/>
      <c r="HD135" s="192"/>
      <c r="HE135" s="192"/>
      <c r="HF135" s="192"/>
      <c r="HG135" s="192"/>
      <c r="HH135" s="192"/>
      <c r="HI135" s="192"/>
      <c r="HJ135" s="192"/>
      <c r="HK135" s="192"/>
      <c r="HL135" s="192"/>
      <c r="HM135" s="192"/>
      <c r="HN135" s="192"/>
      <c r="HO135" s="192"/>
      <c r="HP135" s="192"/>
      <c r="HQ135" s="192"/>
      <c r="HR135" s="192"/>
      <c r="HS135" s="192"/>
      <c r="HT135" s="192"/>
      <c r="HU135" s="192"/>
      <c r="HV135" s="192"/>
      <c r="HW135" s="192"/>
      <c r="HX135" s="192"/>
      <c r="HY135" s="192"/>
      <c r="HZ135" s="192"/>
      <c r="IA135" s="192"/>
      <c r="IB135" s="192"/>
      <c r="IC135" s="192"/>
      <c r="ID135" s="192"/>
      <c r="IE135" s="192"/>
      <c r="IF135" s="192"/>
      <c r="IG135" s="192"/>
      <c r="IH135" s="192"/>
      <c r="II135" s="192"/>
      <c r="IJ135" s="192"/>
      <c r="IK135" s="192"/>
      <c r="IL135" s="192"/>
      <c r="IM135" s="192"/>
      <c r="IN135" s="192"/>
      <c r="IO135" s="192"/>
      <c r="IP135" s="192"/>
      <c r="IQ135" s="192"/>
      <c r="IR135" s="192"/>
      <c r="IS135" s="192"/>
      <c r="IT135" s="192"/>
      <c r="IU135" s="192"/>
    </row>
    <row r="136" spans="1:255" x14ac:dyDescent="0.3">
      <c r="A136" s="218" t="s">
        <v>25</v>
      </c>
      <c r="B136" s="188">
        <f>SUM(B134:B135)</f>
        <v>265</v>
      </c>
      <c r="C136" s="188">
        <f>SUM(C134:C135)</f>
        <v>3.79</v>
      </c>
      <c r="D136" s="188">
        <f>SUM(D134:D135)</f>
        <v>4.05</v>
      </c>
      <c r="E136" s="188">
        <f>SUM(E134:E135)</f>
        <v>44.980000000000004</v>
      </c>
      <c r="F136" s="188">
        <f>SUM(F134:F135)</f>
        <v>233.55</v>
      </c>
      <c r="G136" s="188"/>
      <c r="H136" s="188"/>
      <c r="I136" s="246"/>
      <c r="J136" s="246"/>
      <c r="K136" s="246"/>
      <c r="L136" s="246"/>
      <c r="M136" s="246"/>
      <c r="N136" s="246"/>
      <c r="O136" s="246"/>
      <c r="P136" s="246"/>
      <c r="Q136" s="246"/>
      <c r="R136" s="246"/>
      <c r="S136" s="246"/>
      <c r="T136" s="246"/>
      <c r="U136" s="246"/>
      <c r="V136" s="246"/>
      <c r="W136" s="246"/>
      <c r="X136" s="246"/>
      <c r="Y136" s="246"/>
      <c r="Z136" s="246"/>
      <c r="AA136" s="246"/>
      <c r="AB136" s="246"/>
      <c r="AC136" s="246"/>
      <c r="AD136" s="246"/>
      <c r="AE136" s="246"/>
      <c r="AF136" s="246"/>
      <c r="AG136" s="246"/>
      <c r="AH136" s="246"/>
      <c r="AI136" s="246"/>
      <c r="AJ136" s="246"/>
      <c r="AK136" s="246"/>
      <c r="AL136" s="246"/>
      <c r="AM136" s="246"/>
      <c r="AN136" s="246"/>
      <c r="AO136" s="246"/>
      <c r="AP136" s="246"/>
      <c r="AQ136" s="246"/>
      <c r="AR136" s="246"/>
      <c r="AS136" s="246"/>
      <c r="AT136" s="246"/>
      <c r="AU136" s="246"/>
      <c r="AV136" s="246"/>
      <c r="AW136" s="246"/>
      <c r="AX136" s="246"/>
      <c r="AY136" s="246"/>
      <c r="AZ136" s="246"/>
      <c r="BA136" s="246"/>
      <c r="BB136" s="246"/>
      <c r="BC136" s="246"/>
      <c r="BD136" s="246"/>
      <c r="BE136" s="246"/>
      <c r="BF136" s="246"/>
      <c r="BG136" s="246"/>
      <c r="BH136" s="246"/>
      <c r="BI136" s="246"/>
      <c r="BJ136" s="246"/>
      <c r="BK136" s="246"/>
      <c r="BL136" s="246"/>
      <c r="BM136" s="246"/>
      <c r="BN136" s="246"/>
      <c r="BO136" s="246"/>
      <c r="BP136" s="246"/>
      <c r="BQ136" s="246"/>
      <c r="BR136" s="246"/>
      <c r="BS136" s="246"/>
      <c r="BT136" s="246"/>
      <c r="BU136" s="246"/>
      <c r="BV136" s="246"/>
      <c r="BW136" s="246"/>
      <c r="BX136" s="246"/>
      <c r="BY136" s="246"/>
      <c r="BZ136" s="246"/>
      <c r="CA136" s="246"/>
      <c r="CB136" s="246"/>
      <c r="CC136" s="246"/>
      <c r="CD136" s="246"/>
      <c r="CE136" s="246"/>
      <c r="CF136" s="246"/>
      <c r="CG136" s="246"/>
      <c r="CH136" s="246"/>
      <c r="CI136" s="246"/>
      <c r="CJ136" s="246"/>
      <c r="CK136" s="246"/>
      <c r="CL136" s="246"/>
      <c r="CM136" s="246"/>
      <c r="CN136" s="246"/>
      <c r="CO136" s="246"/>
      <c r="CP136" s="246"/>
      <c r="CQ136" s="246"/>
      <c r="CR136" s="246"/>
      <c r="CS136" s="246"/>
      <c r="CT136" s="246"/>
      <c r="CU136" s="246"/>
      <c r="CV136" s="246"/>
      <c r="CW136" s="246"/>
      <c r="CX136" s="246"/>
      <c r="CY136" s="246"/>
      <c r="CZ136" s="246"/>
      <c r="DA136" s="246"/>
      <c r="DB136" s="246"/>
      <c r="DC136" s="246"/>
      <c r="DD136" s="246"/>
      <c r="DE136" s="246"/>
      <c r="DF136" s="246"/>
      <c r="DG136" s="246"/>
      <c r="DH136" s="246"/>
      <c r="DI136" s="246"/>
      <c r="DJ136" s="246"/>
      <c r="DK136" s="246"/>
      <c r="DL136" s="246"/>
      <c r="DM136" s="246"/>
      <c r="DN136" s="246"/>
      <c r="DO136" s="246"/>
      <c r="DP136" s="246"/>
      <c r="DQ136" s="246"/>
      <c r="DR136" s="246"/>
      <c r="DS136" s="246"/>
      <c r="DT136" s="246"/>
      <c r="DU136" s="246"/>
      <c r="DV136" s="246"/>
      <c r="DW136" s="246"/>
      <c r="DX136" s="246"/>
      <c r="DY136" s="246"/>
      <c r="DZ136" s="246"/>
      <c r="EA136" s="246"/>
      <c r="EB136" s="246"/>
      <c r="EC136" s="246"/>
      <c r="ED136" s="246"/>
      <c r="EE136" s="246"/>
      <c r="EF136" s="246"/>
      <c r="EG136" s="246"/>
      <c r="EH136" s="246"/>
      <c r="EI136" s="246"/>
      <c r="EJ136" s="246"/>
      <c r="EK136" s="246"/>
      <c r="EL136" s="246"/>
      <c r="EM136" s="246"/>
      <c r="EN136" s="246"/>
      <c r="EO136" s="246"/>
      <c r="EP136" s="246"/>
      <c r="EQ136" s="246"/>
      <c r="ER136" s="246"/>
      <c r="ES136" s="246"/>
      <c r="ET136" s="246"/>
      <c r="EU136" s="246"/>
      <c r="EV136" s="246"/>
      <c r="EW136" s="246"/>
      <c r="EX136" s="246"/>
      <c r="EY136" s="246"/>
      <c r="EZ136" s="246"/>
      <c r="FA136" s="246"/>
      <c r="FB136" s="246"/>
      <c r="FC136" s="246"/>
      <c r="FD136" s="246"/>
      <c r="FE136" s="246"/>
      <c r="FF136" s="246"/>
      <c r="FG136" s="246"/>
      <c r="FH136" s="246"/>
      <c r="FI136" s="246"/>
      <c r="FJ136" s="246"/>
      <c r="FK136" s="246"/>
      <c r="FL136" s="246"/>
      <c r="FM136" s="246"/>
      <c r="FN136" s="246"/>
      <c r="FO136" s="246"/>
      <c r="FP136" s="246"/>
      <c r="FQ136" s="246"/>
      <c r="FR136" s="246"/>
      <c r="FS136" s="246"/>
      <c r="FT136" s="246"/>
      <c r="FU136" s="246"/>
      <c r="FV136" s="246"/>
      <c r="FW136" s="246"/>
      <c r="FX136" s="246"/>
      <c r="FY136" s="246"/>
      <c r="FZ136" s="246"/>
      <c r="GA136" s="246"/>
      <c r="GB136" s="246"/>
      <c r="GC136" s="246"/>
      <c r="GD136" s="246"/>
      <c r="GE136" s="246"/>
      <c r="GF136" s="246"/>
      <c r="GG136" s="246"/>
      <c r="GH136" s="246"/>
      <c r="GI136" s="246"/>
      <c r="GJ136" s="246"/>
      <c r="GK136" s="246"/>
      <c r="GL136" s="246"/>
      <c r="GM136" s="246"/>
      <c r="GN136" s="246"/>
      <c r="GO136" s="246"/>
      <c r="GP136" s="246"/>
      <c r="GQ136" s="246"/>
      <c r="GR136" s="246"/>
      <c r="GS136" s="246"/>
      <c r="GT136" s="246"/>
      <c r="GU136" s="246"/>
      <c r="GV136" s="246"/>
      <c r="GW136" s="246"/>
      <c r="GX136" s="246"/>
      <c r="GY136" s="246"/>
      <c r="GZ136" s="246"/>
      <c r="HA136" s="246"/>
      <c r="HB136" s="246"/>
      <c r="HC136" s="246"/>
      <c r="HD136" s="246"/>
      <c r="HE136" s="246"/>
      <c r="HF136" s="246"/>
      <c r="HG136" s="246"/>
      <c r="HH136" s="246"/>
      <c r="HI136" s="246"/>
      <c r="HJ136" s="246"/>
      <c r="HK136" s="246"/>
      <c r="HL136" s="246"/>
      <c r="HM136" s="246"/>
      <c r="HN136" s="246"/>
      <c r="HO136" s="246"/>
      <c r="HP136" s="246"/>
      <c r="HQ136" s="246"/>
      <c r="HR136" s="246"/>
      <c r="HS136" s="246"/>
      <c r="HT136" s="246"/>
      <c r="HU136" s="246"/>
      <c r="HV136" s="246"/>
      <c r="HW136" s="246"/>
      <c r="HX136" s="246"/>
      <c r="HY136" s="246"/>
      <c r="HZ136" s="246"/>
      <c r="IA136" s="246"/>
      <c r="IB136" s="246"/>
      <c r="IC136" s="246"/>
      <c r="ID136" s="246"/>
      <c r="IE136" s="246"/>
      <c r="IF136" s="246"/>
      <c r="IG136" s="246"/>
      <c r="IH136" s="246"/>
      <c r="II136" s="246"/>
      <c r="IJ136" s="246"/>
      <c r="IK136" s="246"/>
      <c r="IL136" s="246"/>
      <c r="IM136" s="246"/>
      <c r="IN136" s="246"/>
      <c r="IO136" s="246"/>
      <c r="IP136" s="246"/>
      <c r="IQ136" s="246"/>
      <c r="IR136" s="246"/>
      <c r="IS136" s="246"/>
      <c r="IT136" s="246"/>
      <c r="IU136" s="246"/>
    </row>
    <row r="137" spans="1:255" x14ac:dyDescent="0.3">
      <c r="A137" s="218" t="s">
        <v>184</v>
      </c>
      <c r="B137" s="188">
        <f>SUM(B132,B136)</f>
        <v>850</v>
      </c>
      <c r="C137" s="188">
        <f>SUM(C132,C136)</f>
        <v>32.57</v>
      </c>
      <c r="D137" s="188">
        <f>SUM(D132,D136)</f>
        <v>36.880000000000003</v>
      </c>
      <c r="E137" s="188">
        <f>SUM(E132,E136)</f>
        <v>120.3</v>
      </c>
      <c r="F137" s="188">
        <f>SUM(F132,F136)</f>
        <v>945.41000000000008</v>
      </c>
      <c r="G137" s="188"/>
      <c r="H137" s="188"/>
      <c r="I137" s="246"/>
      <c r="J137" s="246"/>
      <c r="K137" s="246"/>
      <c r="L137" s="246"/>
      <c r="M137" s="246"/>
      <c r="N137" s="246"/>
      <c r="O137" s="246"/>
      <c r="P137" s="246"/>
      <c r="Q137" s="246"/>
      <c r="R137" s="246"/>
      <c r="S137" s="246"/>
      <c r="T137" s="246"/>
      <c r="U137" s="246"/>
      <c r="V137" s="246"/>
      <c r="W137" s="246"/>
      <c r="X137" s="246"/>
      <c r="Y137" s="246"/>
      <c r="Z137" s="246"/>
      <c r="AA137" s="246"/>
      <c r="AB137" s="246"/>
      <c r="AC137" s="246"/>
      <c r="AD137" s="246"/>
      <c r="AE137" s="246"/>
      <c r="AF137" s="246"/>
      <c r="AG137" s="246"/>
      <c r="AH137" s="246"/>
      <c r="AI137" s="246"/>
      <c r="AJ137" s="246"/>
      <c r="AK137" s="246"/>
      <c r="AL137" s="246"/>
      <c r="AM137" s="246"/>
      <c r="AN137" s="246"/>
      <c r="AO137" s="246"/>
      <c r="AP137" s="246"/>
      <c r="AQ137" s="246"/>
      <c r="AR137" s="246"/>
      <c r="AS137" s="246"/>
      <c r="AT137" s="246"/>
      <c r="AU137" s="246"/>
      <c r="AV137" s="246"/>
      <c r="AW137" s="246"/>
      <c r="AX137" s="246"/>
      <c r="AY137" s="246"/>
      <c r="AZ137" s="246"/>
      <c r="BA137" s="246"/>
      <c r="BB137" s="246"/>
      <c r="BC137" s="246"/>
      <c r="BD137" s="246"/>
      <c r="BE137" s="246"/>
      <c r="BF137" s="246"/>
      <c r="BG137" s="246"/>
      <c r="BH137" s="246"/>
      <c r="BI137" s="246"/>
      <c r="BJ137" s="246"/>
      <c r="BK137" s="246"/>
      <c r="BL137" s="246"/>
      <c r="BM137" s="246"/>
      <c r="BN137" s="246"/>
      <c r="BO137" s="246"/>
      <c r="BP137" s="246"/>
      <c r="BQ137" s="246"/>
      <c r="BR137" s="246"/>
      <c r="BS137" s="246"/>
      <c r="BT137" s="246"/>
      <c r="BU137" s="246"/>
      <c r="BV137" s="246"/>
      <c r="BW137" s="246"/>
      <c r="BX137" s="246"/>
      <c r="BY137" s="246"/>
      <c r="BZ137" s="246"/>
      <c r="CA137" s="246"/>
      <c r="CB137" s="246"/>
      <c r="CC137" s="246"/>
      <c r="CD137" s="246"/>
      <c r="CE137" s="246"/>
      <c r="CF137" s="246"/>
      <c r="CG137" s="246"/>
      <c r="CH137" s="246"/>
      <c r="CI137" s="246"/>
      <c r="CJ137" s="246"/>
      <c r="CK137" s="246"/>
      <c r="CL137" s="246"/>
      <c r="CM137" s="246"/>
      <c r="CN137" s="246"/>
      <c r="CO137" s="246"/>
      <c r="CP137" s="246"/>
      <c r="CQ137" s="246"/>
      <c r="CR137" s="246"/>
      <c r="CS137" s="246"/>
      <c r="CT137" s="246"/>
      <c r="CU137" s="246"/>
      <c r="CV137" s="246"/>
      <c r="CW137" s="246"/>
      <c r="CX137" s="246"/>
      <c r="CY137" s="246"/>
      <c r="CZ137" s="246"/>
      <c r="DA137" s="246"/>
      <c r="DB137" s="246"/>
      <c r="DC137" s="246"/>
      <c r="DD137" s="246"/>
      <c r="DE137" s="246"/>
      <c r="DF137" s="246"/>
      <c r="DG137" s="246"/>
      <c r="DH137" s="246"/>
      <c r="DI137" s="246"/>
      <c r="DJ137" s="246"/>
      <c r="DK137" s="246"/>
      <c r="DL137" s="246"/>
      <c r="DM137" s="246"/>
      <c r="DN137" s="246"/>
      <c r="DO137" s="246"/>
      <c r="DP137" s="246"/>
      <c r="DQ137" s="246"/>
      <c r="DR137" s="246"/>
      <c r="DS137" s="246"/>
      <c r="DT137" s="246"/>
      <c r="DU137" s="246"/>
      <c r="DV137" s="246"/>
      <c r="DW137" s="246"/>
      <c r="DX137" s="246"/>
      <c r="DY137" s="246"/>
      <c r="DZ137" s="246"/>
      <c r="EA137" s="246"/>
      <c r="EB137" s="246"/>
      <c r="EC137" s="246"/>
      <c r="ED137" s="246"/>
      <c r="EE137" s="246"/>
      <c r="EF137" s="246"/>
      <c r="EG137" s="246"/>
      <c r="EH137" s="246"/>
      <c r="EI137" s="246"/>
      <c r="EJ137" s="246"/>
      <c r="EK137" s="246"/>
      <c r="EL137" s="246"/>
      <c r="EM137" s="246"/>
      <c r="EN137" s="246"/>
      <c r="EO137" s="246"/>
      <c r="EP137" s="246"/>
      <c r="EQ137" s="246"/>
      <c r="ER137" s="246"/>
      <c r="ES137" s="246"/>
      <c r="ET137" s="246"/>
      <c r="EU137" s="246"/>
      <c r="EV137" s="246"/>
      <c r="EW137" s="246"/>
      <c r="EX137" s="246"/>
      <c r="EY137" s="246"/>
      <c r="EZ137" s="246"/>
      <c r="FA137" s="246"/>
      <c r="FB137" s="246"/>
      <c r="FC137" s="246"/>
      <c r="FD137" s="246"/>
      <c r="FE137" s="246"/>
      <c r="FF137" s="246"/>
      <c r="FG137" s="246"/>
      <c r="FH137" s="246"/>
      <c r="FI137" s="246"/>
      <c r="FJ137" s="246"/>
      <c r="FK137" s="246"/>
      <c r="FL137" s="246"/>
      <c r="FM137" s="246"/>
      <c r="FN137" s="246"/>
      <c r="FO137" s="246"/>
      <c r="FP137" s="246"/>
      <c r="FQ137" s="246"/>
      <c r="FR137" s="246"/>
      <c r="FS137" s="246"/>
      <c r="FT137" s="246"/>
      <c r="FU137" s="246"/>
      <c r="FV137" s="246"/>
      <c r="FW137" s="246"/>
      <c r="FX137" s="246"/>
      <c r="FY137" s="246"/>
      <c r="FZ137" s="246"/>
      <c r="GA137" s="246"/>
      <c r="GB137" s="246"/>
      <c r="GC137" s="246"/>
      <c r="GD137" s="246"/>
      <c r="GE137" s="246"/>
      <c r="GF137" s="246"/>
      <c r="GG137" s="246"/>
      <c r="GH137" s="246"/>
      <c r="GI137" s="246"/>
      <c r="GJ137" s="246"/>
      <c r="GK137" s="246"/>
      <c r="GL137" s="246"/>
      <c r="GM137" s="246"/>
      <c r="GN137" s="246"/>
      <c r="GO137" s="246"/>
      <c r="GP137" s="246"/>
      <c r="GQ137" s="246"/>
      <c r="GR137" s="246"/>
      <c r="GS137" s="246"/>
      <c r="GT137" s="246"/>
      <c r="GU137" s="246"/>
      <c r="GV137" s="246"/>
      <c r="GW137" s="246"/>
      <c r="GX137" s="246"/>
      <c r="GY137" s="246"/>
      <c r="GZ137" s="246"/>
      <c r="HA137" s="246"/>
      <c r="HB137" s="246"/>
      <c r="HC137" s="246"/>
      <c r="HD137" s="246"/>
      <c r="HE137" s="246"/>
      <c r="HF137" s="246"/>
      <c r="HG137" s="246"/>
      <c r="HH137" s="246"/>
      <c r="HI137" s="246"/>
      <c r="HJ137" s="246"/>
      <c r="HK137" s="246"/>
      <c r="HL137" s="246"/>
      <c r="HM137" s="246"/>
      <c r="HN137" s="246"/>
      <c r="HO137" s="246"/>
      <c r="HP137" s="246"/>
      <c r="HQ137" s="246"/>
      <c r="HR137" s="246"/>
      <c r="HS137" s="246"/>
      <c r="HT137" s="246"/>
      <c r="HU137" s="246"/>
      <c r="HV137" s="246"/>
      <c r="HW137" s="246"/>
      <c r="HX137" s="246"/>
      <c r="HY137" s="246"/>
      <c r="HZ137" s="246"/>
      <c r="IA137" s="246"/>
      <c r="IB137" s="246"/>
      <c r="IC137" s="246"/>
      <c r="ID137" s="246"/>
      <c r="IE137" s="246"/>
      <c r="IF137" s="246"/>
      <c r="IG137" s="246"/>
      <c r="IH137" s="246"/>
      <c r="II137" s="246"/>
      <c r="IJ137" s="246"/>
      <c r="IK137" s="246"/>
      <c r="IL137" s="246"/>
      <c r="IM137" s="246"/>
      <c r="IN137" s="246"/>
      <c r="IO137" s="246"/>
      <c r="IP137" s="246"/>
      <c r="IQ137" s="246"/>
      <c r="IR137" s="246"/>
      <c r="IS137" s="246"/>
      <c r="IT137" s="246"/>
      <c r="IU137" s="246"/>
    </row>
    <row r="138" spans="1:255" x14ac:dyDescent="0.3">
      <c r="A138" s="266" t="s">
        <v>111</v>
      </c>
      <c r="B138" s="266"/>
      <c r="C138" s="266"/>
      <c r="D138" s="266"/>
      <c r="E138" s="266"/>
      <c r="F138" s="266"/>
      <c r="G138" s="266"/>
      <c r="H138" s="266"/>
    </row>
    <row r="139" spans="1:255" ht="12" customHeight="1" x14ac:dyDescent="0.25">
      <c r="A139" s="188" t="s">
        <v>247</v>
      </c>
      <c r="B139" s="188" t="s">
        <v>6</v>
      </c>
      <c r="C139" s="189" t="s">
        <v>248</v>
      </c>
      <c r="D139" s="189" t="s">
        <v>249</v>
      </c>
      <c r="E139" s="189" t="s">
        <v>250</v>
      </c>
      <c r="F139" s="190" t="s">
        <v>10</v>
      </c>
      <c r="G139" s="290" t="s">
        <v>4</v>
      </c>
      <c r="H139" s="189" t="s">
        <v>251</v>
      </c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  <c r="AR139" s="192"/>
      <c r="AS139" s="192"/>
      <c r="AT139" s="192"/>
      <c r="AU139" s="192"/>
      <c r="AV139" s="192"/>
      <c r="AW139" s="192"/>
      <c r="AX139" s="192"/>
      <c r="AY139" s="192"/>
      <c r="AZ139" s="192"/>
      <c r="BA139" s="192"/>
      <c r="BB139" s="192"/>
      <c r="BC139" s="192"/>
      <c r="BD139" s="192"/>
      <c r="BE139" s="192"/>
      <c r="BF139" s="192"/>
      <c r="BG139" s="192"/>
      <c r="BH139" s="192"/>
      <c r="BI139" s="192"/>
      <c r="BJ139" s="192"/>
      <c r="BK139" s="192"/>
      <c r="BL139" s="192"/>
      <c r="BM139" s="192"/>
      <c r="BN139" s="192"/>
      <c r="BO139" s="192"/>
      <c r="BP139" s="192"/>
      <c r="BQ139" s="192"/>
      <c r="BR139" s="192"/>
      <c r="BS139" s="192"/>
      <c r="BT139" s="192"/>
      <c r="BU139" s="192"/>
      <c r="BV139" s="192"/>
      <c r="BW139" s="192"/>
      <c r="BX139" s="192"/>
      <c r="BY139" s="192"/>
      <c r="BZ139" s="192"/>
      <c r="CA139" s="192"/>
      <c r="CB139" s="192"/>
      <c r="CC139" s="192"/>
      <c r="CD139" s="192"/>
      <c r="CE139" s="192"/>
      <c r="CF139" s="192"/>
      <c r="CG139" s="192"/>
      <c r="CH139" s="192"/>
      <c r="CI139" s="192"/>
      <c r="CJ139" s="192"/>
      <c r="CK139" s="192"/>
      <c r="CL139" s="192"/>
      <c r="CM139" s="192"/>
      <c r="CN139" s="192"/>
      <c r="CO139" s="192"/>
      <c r="CP139" s="192"/>
      <c r="CQ139" s="192"/>
      <c r="CR139" s="192"/>
      <c r="CS139" s="192"/>
      <c r="CT139" s="192"/>
      <c r="CU139" s="192"/>
      <c r="CV139" s="192"/>
      <c r="CW139" s="192"/>
      <c r="CX139" s="192"/>
      <c r="CY139" s="192"/>
      <c r="CZ139" s="192"/>
      <c r="DA139" s="192"/>
      <c r="DB139" s="192"/>
      <c r="DC139" s="192"/>
      <c r="DD139" s="192"/>
      <c r="DE139" s="192"/>
      <c r="DF139" s="192"/>
      <c r="DG139" s="192"/>
      <c r="DH139" s="192"/>
      <c r="DI139" s="192"/>
      <c r="DJ139" s="192"/>
      <c r="DK139" s="192"/>
      <c r="DL139" s="192"/>
      <c r="DM139" s="192"/>
      <c r="DN139" s="192"/>
      <c r="DO139" s="192"/>
      <c r="DP139" s="192"/>
      <c r="DQ139" s="192"/>
      <c r="DR139" s="192"/>
      <c r="DS139" s="192"/>
      <c r="DT139" s="192"/>
      <c r="DU139" s="192"/>
      <c r="DV139" s="192"/>
      <c r="DW139" s="192"/>
      <c r="DX139" s="192"/>
      <c r="DY139" s="192"/>
      <c r="DZ139" s="192"/>
      <c r="EA139" s="192"/>
      <c r="EB139" s="192"/>
      <c r="EC139" s="192"/>
      <c r="ED139" s="192"/>
      <c r="EE139" s="192"/>
      <c r="EF139" s="192"/>
      <c r="EG139" s="192"/>
      <c r="EH139" s="192"/>
      <c r="EI139" s="192"/>
      <c r="EJ139" s="192"/>
      <c r="EK139" s="192"/>
      <c r="EL139" s="192"/>
      <c r="EM139" s="192"/>
      <c r="EN139" s="192"/>
      <c r="EO139" s="192"/>
      <c r="EP139" s="192"/>
      <c r="EQ139" s="192"/>
      <c r="ER139" s="192"/>
      <c r="ES139" s="192"/>
      <c r="ET139" s="192"/>
      <c r="EU139" s="192"/>
      <c r="EV139" s="192"/>
      <c r="EW139" s="192"/>
      <c r="EX139" s="192"/>
      <c r="EY139" s="192"/>
      <c r="EZ139" s="192"/>
      <c r="FA139" s="192"/>
      <c r="FB139" s="192"/>
      <c r="FC139" s="192"/>
      <c r="FD139" s="192"/>
      <c r="FE139" s="192"/>
      <c r="FF139" s="192"/>
      <c r="FG139" s="192"/>
      <c r="FH139" s="192"/>
      <c r="FI139" s="192"/>
      <c r="FJ139" s="192"/>
      <c r="FK139" s="192"/>
      <c r="FL139" s="192"/>
      <c r="FM139" s="192"/>
      <c r="FN139" s="192"/>
      <c r="FO139" s="192"/>
      <c r="FP139" s="192"/>
      <c r="FQ139" s="192"/>
      <c r="FR139" s="192"/>
      <c r="FS139" s="192"/>
      <c r="FT139" s="192"/>
      <c r="FU139" s="192"/>
      <c r="FV139" s="192"/>
      <c r="FW139" s="192"/>
      <c r="FX139" s="192"/>
      <c r="FY139" s="192"/>
      <c r="FZ139" s="192"/>
      <c r="GA139" s="192"/>
      <c r="GB139" s="192"/>
      <c r="GC139" s="192"/>
      <c r="GD139" s="192"/>
      <c r="GE139" s="192"/>
      <c r="GF139" s="192"/>
      <c r="GG139" s="192"/>
      <c r="GH139" s="192"/>
      <c r="GI139" s="192"/>
      <c r="GJ139" s="192"/>
      <c r="GK139" s="192"/>
      <c r="GL139" s="192"/>
      <c r="GM139" s="192"/>
      <c r="GN139" s="192"/>
      <c r="GO139" s="192"/>
      <c r="GP139" s="192"/>
      <c r="GQ139" s="192"/>
      <c r="GR139" s="192"/>
      <c r="GS139" s="192"/>
      <c r="GT139" s="192"/>
      <c r="GU139" s="192"/>
      <c r="GV139" s="192"/>
      <c r="GW139" s="192"/>
      <c r="GX139" s="192"/>
      <c r="GY139" s="192"/>
      <c r="GZ139" s="192"/>
      <c r="HA139" s="192"/>
      <c r="HB139" s="192"/>
      <c r="HC139" s="192"/>
      <c r="HD139" s="192"/>
      <c r="HE139" s="192"/>
      <c r="HF139" s="192"/>
      <c r="HG139" s="192"/>
      <c r="HH139" s="192"/>
      <c r="HI139" s="192"/>
      <c r="HJ139" s="192"/>
      <c r="HK139" s="192"/>
      <c r="HL139" s="192"/>
      <c r="HM139" s="192"/>
      <c r="HN139" s="192"/>
      <c r="HO139" s="192"/>
      <c r="HP139" s="192"/>
      <c r="HQ139" s="192"/>
      <c r="HR139" s="192"/>
      <c r="HS139" s="192"/>
      <c r="HT139" s="192"/>
      <c r="HU139" s="192"/>
      <c r="HV139" s="192"/>
      <c r="HW139" s="192"/>
      <c r="HX139" s="192"/>
      <c r="HY139" s="192"/>
      <c r="HZ139" s="192"/>
      <c r="IA139" s="192"/>
      <c r="IB139" s="192"/>
      <c r="IC139" s="192"/>
      <c r="ID139" s="192"/>
      <c r="IE139" s="192"/>
      <c r="IF139" s="192"/>
      <c r="IG139" s="192"/>
      <c r="IH139" s="192"/>
      <c r="II139" s="192"/>
      <c r="IJ139" s="192"/>
      <c r="IK139" s="192"/>
      <c r="IL139" s="192"/>
      <c r="IM139" s="192"/>
      <c r="IN139" s="192"/>
      <c r="IO139" s="192"/>
      <c r="IP139" s="192"/>
      <c r="IQ139" s="192"/>
      <c r="IR139" s="192"/>
      <c r="IS139" s="192"/>
      <c r="IT139" s="192"/>
      <c r="IU139" s="192"/>
    </row>
    <row r="140" spans="1:255" x14ac:dyDescent="0.3">
      <c r="A140" s="193" t="s">
        <v>322</v>
      </c>
      <c r="B140" s="194"/>
      <c r="C140" s="195"/>
      <c r="D140" s="195"/>
      <c r="E140" s="195"/>
      <c r="F140" s="195"/>
      <c r="G140" s="194"/>
      <c r="H140" s="196"/>
    </row>
    <row r="141" spans="1:255" ht="24" x14ac:dyDescent="0.3">
      <c r="A141" s="197" t="s">
        <v>293</v>
      </c>
      <c r="B141" s="198">
        <v>100</v>
      </c>
      <c r="C141" s="199">
        <v>1.31</v>
      </c>
      <c r="D141" s="199">
        <v>3.25</v>
      </c>
      <c r="E141" s="199">
        <v>6.47</v>
      </c>
      <c r="F141" s="199">
        <v>60.4</v>
      </c>
      <c r="G141" s="200" t="s">
        <v>294</v>
      </c>
      <c r="H141" s="201" t="s">
        <v>295</v>
      </c>
    </row>
    <row r="142" spans="1:255" ht="24" x14ac:dyDescent="0.25">
      <c r="A142" s="233" t="s">
        <v>296</v>
      </c>
      <c r="B142" s="203">
        <v>250</v>
      </c>
      <c r="C142" s="199">
        <v>18.64</v>
      </c>
      <c r="D142" s="199">
        <v>15.04</v>
      </c>
      <c r="E142" s="199">
        <v>54.74</v>
      </c>
      <c r="F142" s="199">
        <v>425.32</v>
      </c>
      <c r="G142" s="299" t="s">
        <v>297</v>
      </c>
      <c r="H142" s="228" t="s">
        <v>298</v>
      </c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07"/>
      <c r="AR142" s="207"/>
      <c r="AS142" s="207"/>
      <c r="AT142" s="207"/>
      <c r="AU142" s="207"/>
      <c r="AV142" s="207"/>
      <c r="AW142" s="207"/>
      <c r="AX142" s="207"/>
      <c r="AY142" s="207"/>
      <c r="AZ142" s="207"/>
      <c r="BA142" s="207"/>
      <c r="BB142" s="207"/>
      <c r="BC142" s="207"/>
      <c r="BD142" s="207"/>
      <c r="BE142" s="207"/>
      <c r="BF142" s="207"/>
      <c r="BG142" s="207"/>
      <c r="BH142" s="207"/>
      <c r="BI142" s="207"/>
      <c r="BJ142" s="207"/>
      <c r="BK142" s="207"/>
      <c r="BL142" s="207"/>
      <c r="BM142" s="207"/>
      <c r="BN142" s="207"/>
      <c r="BO142" s="207"/>
      <c r="BP142" s="207"/>
      <c r="BQ142" s="207"/>
      <c r="BR142" s="207"/>
      <c r="BS142" s="207"/>
      <c r="BT142" s="207"/>
      <c r="BU142" s="207"/>
      <c r="BV142" s="207"/>
      <c r="BW142" s="207"/>
      <c r="BX142" s="207"/>
      <c r="BY142" s="207"/>
      <c r="BZ142" s="207"/>
      <c r="CA142" s="207"/>
      <c r="CB142" s="207"/>
      <c r="CC142" s="207"/>
      <c r="CD142" s="207"/>
      <c r="CE142" s="207"/>
      <c r="CF142" s="207"/>
      <c r="CG142" s="207"/>
      <c r="CH142" s="207"/>
      <c r="CI142" s="207"/>
      <c r="CJ142" s="207"/>
      <c r="CK142" s="207"/>
      <c r="CL142" s="207"/>
      <c r="CM142" s="207"/>
      <c r="CN142" s="207"/>
      <c r="CO142" s="207"/>
      <c r="CP142" s="207"/>
      <c r="CQ142" s="207"/>
      <c r="CR142" s="207"/>
      <c r="CS142" s="207"/>
      <c r="CT142" s="207"/>
      <c r="CU142" s="207"/>
      <c r="CV142" s="207"/>
      <c r="CW142" s="207"/>
      <c r="CX142" s="207"/>
      <c r="CY142" s="207"/>
      <c r="CZ142" s="207"/>
      <c r="DA142" s="207"/>
      <c r="DB142" s="207"/>
      <c r="DC142" s="207"/>
      <c r="DD142" s="207"/>
      <c r="DE142" s="207"/>
      <c r="DF142" s="207"/>
      <c r="DG142" s="207"/>
      <c r="DH142" s="207"/>
      <c r="DI142" s="207"/>
      <c r="DJ142" s="207"/>
      <c r="DK142" s="207"/>
      <c r="DL142" s="207"/>
      <c r="DM142" s="207"/>
      <c r="DN142" s="207"/>
      <c r="DO142" s="207"/>
      <c r="DP142" s="207"/>
      <c r="DQ142" s="207"/>
      <c r="DR142" s="207"/>
      <c r="DS142" s="207"/>
      <c r="DT142" s="207"/>
      <c r="DU142" s="207"/>
      <c r="DV142" s="207"/>
      <c r="DW142" s="207"/>
      <c r="DX142" s="207"/>
      <c r="DY142" s="207"/>
      <c r="DZ142" s="207"/>
      <c r="EA142" s="207"/>
      <c r="EB142" s="207"/>
      <c r="EC142" s="207"/>
      <c r="ED142" s="207"/>
      <c r="EE142" s="207"/>
      <c r="EF142" s="207"/>
      <c r="EG142" s="207"/>
      <c r="EH142" s="207"/>
      <c r="EI142" s="207"/>
      <c r="EJ142" s="207"/>
      <c r="EK142" s="207"/>
      <c r="EL142" s="207"/>
      <c r="EM142" s="207"/>
      <c r="EN142" s="207"/>
      <c r="EO142" s="207"/>
      <c r="EP142" s="207"/>
      <c r="EQ142" s="207"/>
      <c r="ER142" s="207"/>
      <c r="ES142" s="207"/>
      <c r="ET142" s="207"/>
      <c r="EU142" s="207"/>
      <c r="EV142" s="207"/>
      <c r="EW142" s="207"/>
      <c r="EX142" s="207"/>
      <c r="EY142" s="207"/>
      <c r="EZ142" s="207"/>
      <c r="FA142" s="207"/>
      <c r="FB142" s="207"/>
      <c r="FC142" s="207"/>
      <c r="FD142" s="207"/>
      <c r="FE142" s="207"/>
      <c r="FF142" s="207"/>
      <c r="FG142" s="207"/>
      <c r="FH142" s="207"/>
      <c r="FI142" s="207"/>
      <c r="FJ142" s="207"/>
      <c r="FK142" s="207"/>
      <c r="FL142" s="207"/>
      <c r="FM142" s="207"/>
      <c r="FN142" s="207"/>
      <c r="FO142" s="207"/>
      <c r="FP142" s="207"/>
      <c r="FQ142" s="207"/>
      <c r="FR142" s="207"/>
      <c r="FS142" s="207"/>
      <c r="FT142" s="207"/>
      <c r="FU142" s="207"/>
      <c r="FV142" s="207"/>
      <c r="FW142" s="207"/>
      <c r="FX142" s="207"/>
      <c r="FY142" s="207"/>
      <c r="FZ142" s="207"/>
      <c r="GA142" s="207"/>
      <c r="GB142" s="207"/>
      <c r="GC142" s="207"/>
      <c r="GD142" s="207"/>
      <c r="GE142" s="207"/>
      <c r="GF142" s="207"/>
      <c r="GG142" s="207"/>
      <c r="GH142" s="207"/>
      <c r="GI142" s="207"/>
      <c r="GJ142" s="207"/>
      <c r="GK142" s="207"/>
      <c r="GL142" s="207"/>
      <c r="GM142" s="207"/>
      <c r="GN142" s="207"/>
      <c r="GO142" s="207"/>
      <c r="GP142" s="207"/>
      <c r="GQ142" s="207"/>
      <c r="GR142" s="207"/>
      <c r="GS142" s="207"/>
      <c r="GT142" s="207"/>
      <c r="GU142" s="207"/>
      <c r="GV142" s="207"/>
      <c r="GW142" s="207"/>
      <c r="GX142" s="207"/>
      <c r="GY142" s="207"/>
      <c r="GZ142" s="207"/>
      <c r="HA142" s="207"/>
      <c r="HB142" s="207"/>
      <c r="HC142" s="207"/>
      <c r="HD142" s="207"/>
      <c r="HE142" s="207"/>
      <c r="HF142" s="207"/>
      <c r="HG142" s="207"/>
      <c r="HH142" s="207"/>
      <c r="HI142" s="207"/>
      <c r="HJ142" s="207"/>
      <c r="HK142" s="207"/>
      <c r="HL142" s="207"/>
      <c r="HM142" s="207"/>
      <c r="HN142" s="207"/>
      <c r="HO142" s="207"/>
      <c r="HP142" s="207"/>
      <c r="HQ142" s="207"/>
      <c r="HR142" s="207"/>
      <c r="HS142" s="207"/>
      <c r="HT142" s="207"/>
      <c r="HU142" s="207"/>
      <c r="HV142" s="207"/>
      <c r="HW142" s="207"/>
      <c r="HX142" s="207"/>
      <c r="HY142" s="207"/>
      <c r="HZ142" s="207"/>
      <c r="IA142" s="207"/>
      <c r="IB142" s="207"/>
      <c r="IC142" s="207"/>
      <c r="ID142" s="207"/>
      <c r="IE142" s="207"/>
      <c r="IF142" s="207"/>
      <c r="IG142" s="207"/>
      <c r="IH142" s="207"/>
      <c r="II142" s="207"/>
      <c r="IJ142" s="207"/>
      <c r="IK142" s="207"/>
      <c r="IL142" s="207"/>
      <c r="IM142" s="207"/>
      <c r="IN142" s="207"/>
      <c r="IO142" s="207"/>
      <c r="IP142" s="207"/>
      <c r="IQ142" s="207"/>
      <c r="IR142" s="207"/>
      <c r="IS142" s="207"/>
      <c r="IT142" s="207"/>
      <c r="IU142" s="207"/>
    </row>
    <row r="143" spans="1:255" x14ac:dyDescent="0.25">
      <c r="A143" s="307" t="s">
        <v>21</v>
      </c>
      <c r="B143" s="258">
        <v>215</v>
      </c>
      <c r="C143" s="288">
        <v>7.0000000000000007E-2</v>
      </c>
      <c r="D143" s="288">
        <v>0.02</v>
      </c>
      <c r="E143" s="288">
        <v>15</v>
      </c>
      <c r="F143" s="288">
        <v>60</v>
      </c>
      <c r="G143" s="258" t="s">
        <v>22</v>
      </c>
      <c r="H143" s="225" t="s">
        <v>23</v>
      </c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  <c r="AR143" s="192"/>
      <c r="AS143" s="192"/>
      <c r="AT143" s="192"/>
      <c r="AU143" s="192"/>
      <c r="AV143" s="192"/>
      <c r="AW143" s="192"/>
      <c r="AX143" s="192"/>
      <c r="AY143" s="192"/>
      <c r="AZ143" s="192"/>
      <c r="BA143" s="192"/>
      <c r="BB143" s="192"/>
      <c r="BC143" s="192"/>
      <c r="BD143" s="192"/>
      <c r="BE143" s="192"/>
      <c r="BF143" s="192"/>
      <c r="BG143" s="192"/>
      <c r="BH143" s="192"/>
      <c r="BI143" s="192"/>
      <c r="BJ143" s="192"/>
      <c r="BK143" s="192"/>
      <c r="BL143" s="192"/>
      <c r="BM143" s="192"/>
      <c r="BN143" s="192"/>
      <c r="BO143" s="192"/>
      <c r="BP143" s="192"/>
      <c r="BQ143" s="192"/>
      <c r="BR143" s="192"/>
      <c r="BS143" s="192"/>
      <c r="BT143" s="192"/>
      <c r="BU143" s="192"/>
      <c r="BV143" s="192"/>
      <c r="BW143" s="192"/>
      <c r="BX143" s="192"/>
      <c r="BY143" s="192"/>
      <c r="BZ143" s="192"/>
      <c r="CA143" s="192"/>
      <c r="CB143" s="192"/>
      <c r="CC143" s="192"/>
      <c r="CD143" s="192"/>
      <c r="CE143" s="192"/>
      <c r="CF143" s="192"/>
      <c r="CG143" s="192"/>
      <c r="CH143" s="192"/>
      <c r="CI143" s="192"/>
      <c r="CJ143" s="192"/>
      <c r="CK143" s="192"/>
      <c r="CL143" s="192"/>
      <c r="CM143" s="192"/>
      <c r="CN143" s="192"/>
      <c r="CO143" s="192"/>
      <c r="CP143" s="192"/>
      <c r="CQ143" s="192"/>
      <c r="CR143" s="192"/>
      <c r="CS143" s="192"/>
      <c r="CT143" s="192"/>
      <c r="CU143" s="192"/>
      <c r="CV143" s="192"/>
      <c r="CW143" s="192"/>
      <c r="CX143" s="192"/>
      <c r="CY143" s="192"/>
      <c r="CZ143" s="192"/>
      <c r="DA143" s="192"/>
      <c r="DB143" s="192"/>
      <c r="DC143" s="192"/>
      <c r="DD143" s="192"/>
      <c r="DE143" s="192"/>
      <c r="DF143" s="192"/>
      <c r="DG143" s="192"/>
      <c r="DH143" s="192"/>
      <c r="DI143" s="192"/>
      <c r="DJ143" s="192"/>
      <c r="DK143" s="192"/>
      <c r="DL143" s="192"/>
      <c r="DM143" s="192"/>
      <c r="DN143" s="192"/>
      <c r="DO143" s="192"/>
      <c r="DP143" s="192"/>
      <c r="DQ143" s="192"/>
      <c r="DR143" s="192"/>
      <c r="DS143" s="192"/>
      <c r="DT143" s="192"/>
      <c r="DU143" s="192"/>
      <c r="DV143" s="192"/>
      <c r="DW143" s="192"/>
      <c r="DX143" s="192"/>
      <c r="DY143" s="192"/>
      <c r="DZ143" s="192"/>
      <c r="EA143" s="192"/>
      <c r="EB143" s="192"/>
      <c r="EC143" s="192"/>
      <c r="ED143" s="192"/>
      <c r="EE143" s="192"/>
      <c r="EF143" s="192"/>
      <c r="EG143" s="192"/>
      <c r="EH143" s="192"/>
      <c r="EI143" s="192"/>
      <c r="EJ143" s="192"/>
      <c r="EK143" s="192"/>
      <c r="EL143" s="192"/>
      <c r="EM143" s="192"/>
      <c r="EN143" s="192"/>
      <c r="EO143" s="192"/>
      <c r="EP143" s="192"/>
      <c r="EQ143" s="192"/>
      <c r="ER143" s="192"/>
      <c r="ES143" s="192"/>
      <c r="ET143" s="192"/>
      <c r="EU143" s="192"/>
      <c r="EV143" s="192"/>
      <c r="EW143" s="192"/>
      <c r="EX143" s="192"/>
      <c r="EY143" s="192"/>
      <c r="EZ143" s="192"/>
      <c r="FA143" s="192"/>
      <c r="FB143" s="192"/>
      <c r="FC143" s="192"/>
      <c r="FD143" s="192"/>
      <c r="FE143" s="192"/>
      <c r="FF143" s="192"/>
      <c r="FG143" s="192"/>
      <c r="FH143" s="192"/>
      <c r="FI143" s="192"/>
      <c r="FJ143" s="192"/>
      <c r="FK143" s="192"/>
      <c r="FL143" s="192"/>
      <c r="FM143" s="192"/>
      <c r="FN143" s="192"/>
      <c r="FO143" s="192"/>
      <c r="FP143" s="192"/>
      <c r="FQ143" s="192"/>
      <c r="FR143" s="192"/>
      <c r="FS143" s="192"/>
      <c r="FT143" s="192"/>
      <c r="FU143" s="192"/>
      <c r="FV143" s="192"/>
      <c r="FW143" s="192"/>
      <c r="FX143" s="192"/>
      <c r="FY143" s="192"/>
      <c r="FZ143" s="192"/>
      <c r="GA143" s="192"/>
      <c r="GB143" s="192"/>
      <c r="GC143" s="192"/>
      <c r="GD143" s="192"/>
      <c r="GE143" s="192"/>
      <c r="GF143" s="192"/>
      <c r="GG143" s="192"/>
      <c r="GH143" s="192"/>
      <c r="GI143" s="192"/>
      <c r="GJ143" s="192"/>
      <c r="GK143" s="192"/>
      <c r="GL143" s="192"/>
      <c r="GM143" s="192"/>
      <c r="GN143" s="192"/>
      <c r="GO143" s="192"/>
      <c r="GP143" s="192"/>
      <c r="GQ143" s="192"/>
      <c r="GR143" s="192"/>
      <c r="GS143" s="192"/>
      <c r="GT143" s="192"/>
      <c r="GU143" s="192"/>
      <c r="GV143" s="192"/>
      <c r="GW143" s="192"/>
      <c r="GX143" s="192"/>
      <c r="GY143" s="192"/>
      <c r="GZ143" s="192"/>
      <c r="HA143" s="192"/>
      <c r="HB143" s="192"/>
      <c r="HC143" s="192"/>
      <c r="HD143" s="192"/>
      <c r="HE143" s="192"/>
      <c r="HF143" s="192"/>
      <c r="HG143" s="192"/>
      <c r="HH143" s="192"/>
      <c r="HI143" s="192"/>
      <c r="HJ143" s="192"/>
      <c r="HK143" s="192"/>
      <c r="HL143" s="192"/>
      <c r="HM143" s="192"/>
      <c r="HN143" s="192"/>
      <c r="HO143" s="192"/>
      <c r="HP143" s="192"/>
      <c r="HQ143" s="192"/>
      <c r="HR143" s="192"/>
      <c r="HS143" s="192"/>
      <c r="HT143" s="192"/>
      <c r="HU143" s="192"/>
      <c r="HV143" s="192"/>
      <c r="HW143" s="192"/>
      <c r="HX143" s="192"/>
      <c r="HY143" s="192"/>
      <c r="HZ143" s="192"/>
      <c r="IA143" s="192"/>
      <c r="IB143" s="192"/>
      <c r="IC143" s="192"/>
      <c r="ID143" s="192"/>
      <c r="IE143" s="192"/>
      <c r="IF143" s="192"/>
      <c r="IG143" s="192"/>
      <c r="IH143" s="192"/>
      <c r="II143" s="192"/>
      <c r="IJ143" s="192"/>
      <c r="IK143" s="192"/>
      <c r="IL143" s="192"/>
      <c r="IM143" s="192"/>
      <c r="IN143" s="192"/>
      <c r="IO143" s="192"/>
      <c r="IP143" s="192"/>
      <c r="IQ143" s="192"/>
      <c r="IR143" s="192"/>
      <c r="IS143" s="192"/>
      <c r="IT143" s="192"/>
      <c r="IU143" s="192"/>
    </row>
    <row r="144" spans="1:255" x14ac:dyDescent="0.3">
      <c r="A144" s="215" t="s">
        <v>48</v>
      </c>
      <c r="B144" s="216">
        <v>20</v>
      </c>
      <c r="C144" s="231">
        <v>1.6</v>
      </c>
      <c r="D144" s="231">
        <v>0.2</v>
      </c>
      <c r="E144" s="231">
        <v>10.199999999999999</v>
      </c>
      <c r="F144" s="231">
        <v>50</v>
      </c>
      <c r="G144" s="210" t="s">
        <v>46</v>
      </c>
      <c r="H144" s="217" t="s">
        <v>49</v>
      </c>
      <c r="I144" s="285"/>
      <c r="J144" s="285"/>
      <c r="K144" s="285"/>
      <c r="L144" s="285"/>
      <c r="M144" s="285"/>
      <c r="N144" s="285"/>
      <c r="O144" s="285"/>
      <c r="P144" s="285"/>
      <c r="Q144" s="285"/>
      <c r="R144" s="285"/>
      <c r="S144" s="285"/>
      <c r="T144" s="285"/>
      <c r="U144" s="285"/>
      <c r="V144" s="285"/>
      <c r="W144" s="285"/>
      <c r="X144" s="285"/>
      <c r="Y144" s="285"/>
      <c r="Z144" s="285"/>
      <c r="AA144" s="285"/>
      <c r="AB144" s="285"/>
      <c r="AC144" s="285"/>
      <c r="AD144" s="285"/>
      <c r="AE144" s="285"/>
      <c r="AF144" s="285"/>
      <c r="AG144" s="285"/>
      <c r="AH144" s="285"/>
      <c r="AI144" s="285"/>
      <c r="AJ144" s="285"/>
      <c r="AK144" s="285"/>
      <c r="AL144" s="285"/>
      <c r="AM144" s="285"/>
      <c r="AN144" s="285"/>
      <c r="AO144" s="285"/>
      <c r="AP144" s="285"/>
      <c r="AQ144" s="285"/>
      <c r="AR144" s="285"/>
      <c r="AS144" s="285"/>
      <c r="AT144" s="285"/>
      <c r="AU144" s="285"/>
      <c r="AV144" s="285"/>
      <c r="AW144" s="285"/>
      <c r="AX144" s="285"/>
      <c r="AY144" s="285"/>
      <c r="AZ144" s="285"/>
      <c r="BA144" s="285"/>
      <c r="BB144" s="285"/>
      <c r="BC144" s="285"/>
      <c r="BD144" s="285"/>
      <c r="BE144" s="285"/>
      <c r="BF144" s="285"/>
      <c r="BG144" s="285"/>
      <c r="BH144" s="285"/>
      <c r="BI144" s="285"/>
      <c r="BJ144" s="285"/>
      <c r="BK144" s="285"/>
      <c r="BL144" s="285"/>
      <c r="BM144" s="285"/>
      <c r="BN144" s="285"/>
      <c r="BO144" s="285"/>
      <c r="BP144" s="285"/>
      <c r="BQ144" s="285"/>
      <c r="BR144" s="285"/>
      <c r="BS144" s="285"/>
      <c r="BT144" s="285"/>
      <c r="BU144" s="285"/>
      <c r="BV144" s="285"/>
      <c r="BW144" s="285"/>
      <c r="BX144" s="285"/>
      <c r="BY144" s="285"/>
      <c r="BZ144" s="285"/>
      <c r="CA144" s="285"/>
      <c r="CB144" s="285"/>
      <c r="CC144" s="285"/>
      <c r="CD144" s="285"/>
      <c r="CE144" s="285"/>
      <c r="CF144" s="285"/>
      <c r="CG144" s="285"/>
      <c r="CH144" s="285"/>
      <c r="CI144" s="285"/>
      <c r="CJ144" s="285"/>
      <c r="CK144" s="285"/>
      <c r="CL144" s="285"/>
      <c r="CM144" s="285"/>
      <c r="CN144" s="285"/>
      <c r="CO144" s="285"/>
      <c r="CP144" s="285"/>
      <c r="CQ144" s="285"/>
      <c r="CR144" s="285"/>
      <c r="CS144" s="285"/>
      <c r="CT144" s="285"/>
      <c r="CU144" s="285"/>
      <c r="CV144" s="285"/>
      <c r="CW144" s="285"/>
      <c r="CX144" s="285"/>
      <c r="CY144" s="285"/>
      <c r="CZ144" s="285"/>
      <c r="DA144" s="285"/>
      <c r="DB144" s="285"/>
      <c r="DC144" s="285"/>
      <c r="DD144" s="285"/>
      <c r="DE144" s="285"/>
      <c r="DF144" s="285"/>
      <c r="DG144" s="285"/>
      <c r="DH144" s="285"/>
      <c r="DI144" s="285"/>
      <c r="DJ144" s="285"/>
      <c r="DK144" s="285"/>
      <c r="DL144" s="285"/>
      <c r="DM144" s="285"/>
      <c r="DN144" s="285"/>
      <c r="DO144" s="285"/>
      <c r="DP144" s="285"/>
      <c r="DQ144" s="285"/>
      <c r="DR144" s="285"/>
      <c r="DS144" s="285"/>
      <c r="DT144" s="285"/>
      <c r="DU144" s="285"/>
      <c r="DV144" s="285"/>
      <c r="DW144" s="285"/>
      <c r="DX144" s="285"/>
      <c r="DY144" s="285"/>
      <c r="DZ144" s="285"/>
      <c r="EA144" s="285"/>
      <c r="EB144" s="285"/>
      <c r="EC144" s="285"/>
      <c r="ED144" s="285"/>
      <c r="EE144" s="285"/>
      <c r="EF144" s="285"/>
      <c r="EG144" s="285"/>
      <c r="EH144" s="285"/>
      <c r="EI144" s="285"/>
      <c r="EJ144" s="285"/>
      <c r="EK144" s="285"/>
      <c r="EL144" s="285"/>
      <c r="EM144" s="285"/>
      <c r="EN144" s="285"/>
      <c r="EO144" s="285"/>
      <c r="EP144" s="285"/>
      <c r="EQ144" s="285"/>
      <c r="ER144" s="285"/>
      <c r="ES144" s="285"/>
      <c r="ET144" s="285"/>
      <c r="EU144" s="285"/>
      <c r="EV144" s="285"/>
      <c r="EW144" s="285"/>
      <c r="EX144" s="285"/>
      <c r="EY144" s="285"/>
      <c r="EZ144" s="285"/>
      <c r="FA144" s="285"/>
      <c r="FB144" s="285"/>
      <c r="FC144" s="285"/>
      <c r="FD144" s="285"/>
      <c r="FE144" s="285"/>
      <c r="FF144" s="285"/>
      <c r="FG144" s="285"/>
      <c r="FH144" s="285"/>
      <c r="FI144" s="285"/>
      <c r="FJ144" s="285"/>
      <c r="FK144" s="285"/>
      <c r="FL144" s="285"/>
      <c r="FM144" s="285"/>
      <c r="FN144" s="285"/>
      <c r="FO144" s="285"/>
      <c r="FP144" s="285"/>
      <c r="FQ144" s="285"/>
      <c r="FR144" s="285"/>
      <c r="FS144" s="285"/>
      <c r="FT144" s="285"/>
      <c r="FU144" s="285"/>
      <c r="FV144" s="285"/>
      <c r="FW144" s="285"/>
      <c r="FX144" s="285"/>
      <c r="FY144" s="285"/>
      <c r="FZ144" s="285"/>
      <c r="GA144" s="285"/>
      <c r="GB144" s="285"/>
      <c r="GC144" s="285"/>
      <c r="GD144" s="285"/>
      <c r="GE144" s="285"/>
      <c r="GF144" s="285"/>
      <c r="GG144" s="285"/>
      <c r="GH144" s="285"/>
      <c r="GI144" s="285"/>
      <c r="GJ144" s="285"/>
      <c r="GK144" s="285"/>
      <c r="GL144" s="285"/>
      <c r="GM144" s="285"/>
      <c r="GN144" s="285"/>
      <c r="GO144" s="285"/>
      <c r="GP144" s="285"/>
      <c r="GQ144" s="285"/>
      <c r="GR144" s="285"/>
      <c r="GS144" s="285"/>
      <c r="GT144" s="285"/>
      <c r="GU144" s="285"/>
      <c r="GV144" s="285"/>
      <c r="GW144" s="285"/>
      <c r="GX144" s="285"/>
      <c r="GY144" s="285"/>
      <c r="GZ144" s="285"/>
      <c r="HA144" s="285"/>
      <c r="HB144" s="285"/>
      <c r="HC144" s="285"/>
      <c r="HD144" s="285"/>
      <c r="HE144" s="285"/>
      <c r="HF144" s="285"/>
      <c r="HG144" s="285"/>
      <c r="HH144" s="285"/>
      <c r="HI144" s="285"/>
      <c r="HJ144" s="285"/>
      <c r="HK144" s="285"/>
      <c r="HL144" s="285"/>
      <c r="HM144" s="285"/>
      <c r="HN144" s="285"/>
      <c r="HO144" s="285"/>
      <c r="HP144" s="285"/>
      <c r="HQ144" s="285"/>
      <c r="HR144" s="285"/>
      <c r="HS144" s="285"/>
      <c r="HT144" s="285"/>
      <c r="HU144" s="285"/>
      <c r="HV144" s="285"/>
      <c r="HW144" s="285"/>
      <c r="HX144" s="285"/>
      <c r="HY144" s="285"/>
      <c r="HZ144" s="285"/>
      <c r="IA144" s="285"/>
      <c r="IB144" s="285"/>
      <c r="IC144" s="285"/>
      <c r="ID144" s="285"/>
      <c r="IE144" s="285"/>
      <c r="IF144" s="285"/>
      <c r="IG144" s="285"/>
      <c r="IH144" s="285"/>
      <c r="II144" s="285"/>
      <c r="IJ144" s="285"/>
      <c r="IK144" s="285"/>
      <c r="IL144" s="285"/>
      <c r="IM144" s="285"/>
      <c r="IN144" s="285"/>
      <c r="IO144" s="285"/>
      <c r="IP144" s="285"/>
      <c r="IQ144" s="285"/>
      <c r="IR144" s="285"/>
      <c r="IS144" s="285"/>
      <c r="IT144" s="285"/>
      <c r="IU144" s="285"/>
    </row>
    <row r="145" spans="1:255" x14ac:dyDescent="0.3">
      <c r="A145" s="218" t="s">
        <v>25</v>
      </c>
      <c r="B145" s="188">
        <f>SUM(B141:B144)</f>
        <v>585</v>
      </c>
      <c r="C145" s="188">
        <f>SUM(C141:C144)</f>
        <v>21.62</v>
      </c>
      <c r="D145" s="188">
        <f>SUM(D141:D144)</f>
        <v>18.509999999999998</v>
      </c>
      <c r="E145" s="188">
        <f>SUM(E141:E144)</f>
        <v>86.410000000000011</v>
      </c>
      <c r="F145" s="188">
        <f>SUM(F141:F144)</f>
        <v>595.72</v>
      </c>
      <c r="G145" s="188"/>
      <c r="H145" s="188"/>
      <c r="I145" s="246"/>
      <c r="J145" s="246"/>
      <c r="K145" s="246"/>
      <c r="L145" s="246"/>
      <c r="M145" s="246"/>
      <c r="N145" s="246"/>
      <c r="O145" s="246"/>
      <c r="P145" s="246"/>
      <c r="Q145" s="246"/>
      <c r="R145" s="246"/>
      <c r="S145" s="246"/>
      <c r="T145" s="246"/>
      <c r="U145" s="246"/>
      <c r="V145" s="246"/>
      <c r="W145" s="246"/>
      <c r="X145" s="246"/>
      <c r="Y145" s="246"/>
      <c r="Z145" s="246"/>
      <c r="AA145" s="246"/>
      <c r="AB145" s="246"/>
      <c r="AC145" s="246"/>
      <c r="AD145" s="246"/>
      <c r="AE145" s="246"/>
      <c r="AF145" s="246"/>
      <c r="AG145" s="246"/>
      <c r="AH145" s="246"/>
      <c r="AI145" s="246"/>
      <c r="AJ145" s="246"/>
      <c r="AK145" s="246"/>
      <c r="AL145" s="246"/>
      <c r="AM145" s="246"/>
      <c r="AN145" s="246"/>
      <c r="AO145" s="246"/>
      <c r="AP145" s="246"/>
      <c r="AQ145" s="246"/>
      <c r="AR145" s="246"/>
      <c r="AS145" s="246"/>
      <c r="AT145" s="246"/>
      <c r="AU145" s="246"/>
      <c r="AV145" s="246"/>
      <c r="AW145" s="246"/>
      <c r="AX145" s="246"/>
      <c r="AY145" s="246"/>
      <c r="AZ145" s="246"/>
      <c r="BA145" s="246"/>
      <c r="BB145" s="246"/>
      <c r="BC145" s="246"/>
      <c r="BD145" s="246"/>
      <c r="BE145" s="246"/>
      <c r="BF145" s="246"/>
      <c r="BG145" s="246"/>
      <c r="BH145" s="246"/>
      <c r="BI145" s="246"/>
      <c r="BJ145" s="246"/>
      <c r="BK145" s="246"/>
      <c r="BL145" s="246"/>
      <c r="BM145" s="246"/>
      <c r="BN145" s="246"/>
      <c r="BO145" s="246"/>
      <c r="BP145" s="246"/>
      <c r="BQ145" s="246"/>
      <c r="BR145" s="246"/>
      <c r="BS145" s="246"/>
      <c r="BT145" s="246"/>
      <c r="BU145" s="246"/>
      <c r="BV145" s="246"/>
      <c r="BW145" s="246"/>
      <c r="BX145" s="246"/>
      <c r="BY145" s="246"/>
      <c r="BZ145" s="246"/>
      <c r="CA145" s="246"/>
      <c r="CB145" s="246"/>
      <c r="CC145" s="246"/>
      <c r="CD145" s="246"/>
      <c r="CE145" s="246"/>
      <c r="CF145" s="246"/>
      <c r="CG145" s="246"/>
      <c r="CH145" s="246"/>
      <c r="CI145" s="246"/>
      <c r="CJ145" s="246"/>
      <c r="CK145" s="246"/>
      <c r="CL145" s="246"/>
      <c r="CM145" s="246"/>
      <c r="CN145" s="246"/>
      <c r="CO145" s="246"/>
      <c r="CP145" s="246"/>
      <c r="CQ145" s="246"/>
      <c r="CR145" s="246"/>
      <c r="CS145" s="246"/>
      <c r="CT145" s="246"/>
      <c r="CU145" s="246"/>
      <c r="CV145" s="246"/>
      <c r="CW145" s="246"/>
      <c r="CX145" s="246"/>
      <c r="CY145" s="246"/>
      <c r="CZ145" s="246"/>
      <c r="DA145" s="246"/>
      <c r="DB145" s="246"/>
      <c r="DC145" s="246"/>
      <c r="DD145" s="246"/>
      <c r="DE145" s="246"/>
      <c r="DF145" s="246"/>
      <c r="DG145" s="246"/>
      <c r="DH145" s="246"/>
      <c r="DI145" s="246"/>
      <c r="DJ145" s="246"/>
      <c r="DK145" s="246"/>
      <c r="DL145" s="246"/>
      <c r="DM145" s="246"/>
      <c r="DN145" s="246"/>
      <c r="DO145" s="246"/>
      <c r="DP145" s="246"/>
      <c r="DQ145" s="246"/>
      <c r="DR145" s="246"/>
      <c r="DS145" s="246"/>
      <c r="DT145" s="246"/>
      <c r="DU145" s="246"/>
      <c r="DV145" s="246"/>
      <c r="DW145" s="246"/>
      <c r="DX145" s="246"/>
      <c r="DY145" s="246"/>
      <c r="DZ145" s="246"/>
      <c r="EA145" s="246"/>
      <c r="EB145" s="246"/>
      <c r="EC145" s="246"/>
      <c r="ED145" s="246"/>
      <c r="EE145" s="246"/>
      <c r="EF145" s="246"/>
      <c r="EG145" s="246"/>
      <c r="EH145" s="246"/>
      <c r="EI145" s="246"/>
      <c r="EJ145" s="246"/>
      <c r="EK145" s="246"/>
      <c r="EL145" s="246"/>
      <c r="EM145" s="246"/>
      <c r="EN145" s="246"/>
      <c r="EO145" s="246"/>
      <c r="EP145" s="246"/>
      <c r="EQ145" s="246"/>
      <c r="ER145" s="246"/>
      <c r="ES145" s="246"/>
      <c r="ET145" s="246"/>
      <c r="EU145" s="246"/>
      <c r="EV145" s="246"/>
      <c r="EW145" s="246"/>
      <c r="EX145" s="246"/>
      <c r="EY145" s="246"/>
      <c r="EZ145" s="246"/>
      <c r="FA145" s="246"/>
      <c r="FB145" s="246"/>
      <c r="FC145" s="246"/>
      <c r="FD145" s="246"/>
      <c r="FE145" s="246"/>
      <c r="FF145" s="246"/>
      <c r="FG145" s="246"/>
      <c r="FH145" s="246"/>
      <c r="FI145" s="246"/>
      <c r="FJ145" s="246"/>
      <c r="FK145" s="246"/>
      <c r="FL145" s="246"/>
      <c r="FM145" s="246"/>
      <c r="FN145" s="246"/>
      <c r="FO145" s="246"/>
      <c r="FP145" s="246"/>
      <c r="FQ145" s="246"/>
      <c r="FR145" s="246"/>
      <c r="FS145" s="246"/>
      <c r="FT145" s="246"/>
      <c r="FU145" s="246"/>
      <c r="FV145" s="246"/>
      <c r="FW145" s="246"/>
      <c r="FX145" s="246"/>
      <c r="FY145" s="246"/>
      <c r="FZ145" s="246"/>
      <c r="GA145" s="246"/>
      <c r="GB145" s="246"/>
      <c r="GC145" s="246"/>
      <c r="GD145" s="246"/>
      <c r="GE145" s="246"/>
      <c r="GF145" s="246"/>
      <c r="GG145" s="246"/>
      <c r="GH145" s="246"/>
      <c r="GI145" s="246"/>
      <c r="GJ145" s="246"/>
      <c r="GK145" s="246"/>
      <c r="GL145" s="246"/>
      <c r="GM145" s="246"/>
      <c r="GN145" s="246"/>
      <c r="GO145" s="246"/>
      <c r="GP145" s="246"/>
      <c r="GQ145" s="246"/>
      <c r="GR145" s="246"/>
      <c r="GS145" s="246"/>
      <c r="GT145" s="246"/>
      <c r="GU145" s="246"/>
      <c r="GV145" s="246"/>
      <c r="GW145" s="246"/>
      <c r="GX145" s="246"/>
      <c r="GY145" s="246"/>
      <c r="GZ145" s="246"/>
      <c r="HA145" s="246"/>
      <c r="HB145" s="246"/>
      <c r="HC145" s="246"/>
      <c r="HD145" s="246"/>
      <c r="HE145" s="246"/>
      <c r="HF145" s="246"/>
      <c r="HG145" s="246"/>
      <c r="HH145" s="246"/>
      <c r="HI145" s="246"/>
      <c r="HJ145" s="246"/>
      <c r="HK145" s="246"/>
      <c r="HL145" s="246"/>
      <c r="HM145" s="246"/>
      <c r="HN145" s="246"/>
      <c r="HO145" s="246"/>
      <c r="HP145" s="246"/>
      <c r="HQ145" s="246"/>
      <c r="HR145" s="246"/>
      <c r="HS145" s="246"/>
      <c r="HT145" s="246"/>
      <c r="HU145" s="246"/>
      <c r="HV145" s="246"/>
      <c r="HW145" s="246"/>
      <c r="HX145" s="246"/>
      <c r="HY145" s="246"/>
      <c r="HZ145" s="246"/>
      <c r="IA145" s="246"/>
      <c r="IB145" s="246"/>
      <c r="IC145" s="246"/>
      <c r="ID145" s="246"/>
      <c r="IE145" s="246"/>
      <c r="IF145" s="246"/>
      <c r="IG145" s="246"/>
      <c r="IH145" s="246"/>
      <c r="II145" s="246"/>
      <c r="IJ145" s="246"/>
      <c r="IK145" s="246"/>
      <c r="IL145" s="246"/>
      <c r="IM145" s="246"/>
      <c r="IN145" s="246"/>
      <c r="IO145" s="246"/>
      <c r="IP145" s="246"/>
      <c r="IQ145" s="246"/>
      <c r="IR145" s="246"/>
      <c r="IS145" s="246"/>
      <c r="IT145" s="246"/>
      <c r="IU145" s="246"/>
    </row>
    <row r="146" spans="1:255" x14ac:dyDescent="0.3">
      <c r="A146" s="263" t="s">
        <v>211</v>
      </c>
      <c r="B146" s="263"/>
      <c r="C146" s="263"/>
      <c r="D146" s="263"/>
      <c r="E146" s="263"/>
      <c r="F146" s="263"/>
      <c r="G146" s="263"/>
      <c r="H146" s="263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246"/>
      <c r="V146" s="246"/>
      <c r="W146" s="246"/>
      <c r="X146" s="246"/>
      <c r="Y146" s="246"/>
      <c r="Z146" s="246"/>
      <c r="AA146" s="246"/>
      <c r="AB146" s="246"/>
      <c r="AC146" s="246"/>
      <c r="AD146" s="246"/>
      <c r="AE146" s="246"/>
      <c r="AF146" s="246"/>
      <c r="AG146" s="246"/>
      <c r="AH146" s="246"/>
      <c r="AI146" s="246"/>
      <c r="AJ146" s="246"/>
      <c r="AK146" s="246"/>
      <c r="AL146" s="246"/>
      <c r="AM146" s="246"/>
      <c r="AN146" s="246"/>
      <c r="AO146" s="246"/>
      <c r="AP146" s="246"/>
      <c r="AQ146" s="246"/>
      <c r="AR146" s="246"/>
      <c r="AS146" s="246"/>
      <c r="AT146" s="246"/>
      <c r="AU146" s="246"/>
      <c r="AV146" s="246"/>
      <c r="AW146" s="246"/>
      <c r="AX146" s="246"/>
      <c r="AY146" s="246"/>
      <c r="AZ146" s="246"/>
      <c r="BA146" s="246"/>
      <c r="BB146" s="246"/>
      <c r="BC146" s="246"/>
      <c r="BD146" s="246"/>
      <c r="BE146" s="246"/>
      <c r="BF146" s="246"/>
      <c r="BG146" s="246"/>
      <c r="BH146" s="246"/>
      <c r="BI146" s="246"/>
      <c r="BJ146" s="246"/>
      <c r="BK146" s="246"/>
      <c r="BL146" s="246"/>
      <c r="BM146" s="246"/>
      <c r="BN146" s="246"/>
      <c r="BO146" s="246"/>
      <c r="BP146" s="246"/>
      <c r="BQ146" s="246"/>
      <c r="BR146" s="246"/>
      <c r="BS146" s="246"/>
      <c r="BT146" s="246"/>
      <c r="BU146" s="246"/>
      <c r="BV146" s="246"/>
      <c r="BW146" s="246"/>
      <c r="BX146" s="246"/>
      <c r="BY146" s="246"/>
      <c r="BZ146" s="246"/>
      <c r="CA146" s="246"/>
      <c r="CB146" s="246"/>
      <c r="CC146" s="246"/>
      <c r="CD146" s="246"/>
      <c r="CE146" s="246"/>
      <c r="CF146" s="246"/>
      <c r="CG146" s="246"/>
      <c r="CH146" s="246"/>
      <c r="CI146" s="246"/>
      <c r="CJ146" s="246"/>
      <c r="CK146" s="246"/>
      <c r="CL146" s="246"/>
      <c r="CM146" s="246"/>
      <c r="CN146" s="246"/>
      <c r="CO146" s="246"/>
      <c r="CP146" s="246"/>
      <c r="CQ146" s="246"/>
      <c r="CR146" s="246"/>
      <c r="CS146" s="246"/>
      <c r="CT146" s="246"/>
      <c r="CU146" s="246"/>
      <c r="CV146" s="246"/>
      <c r="CW146" s="246"/>
      <c r="CX146" s="246"/>
      <c r="CY146" s="246"/>
      <c r="CZ146" s="246"/>
      <c r="DA146" s="246"/>
      <c r="DB146" s="246"/>
      <c r="DC146" s="246"/>
      <c r="DD146" s="246"/>
      <c r="DE146" s="246"/>
      <c r="DF146" s="246"/>
      <c r="DG146" s="246"/>
      <c r="DH146" s="246"/>
      <c r="DI146" s="246"/>
      <c r="DJ146" s="246"/>
      <c r="DK146" s="246"/>
      <c r="DL146" s="246"/>
      <c r="DM146" s="246"/>
      <c r="DN146" s="246"/>
      <c r="DO146" s="246"/>
      <c r="DP146" s="246"/>
      <c r="DQ146" s="246"/>
      <c r="DR146" s="246"/>
      <c r="DS146" s="246"/>
      <c r="DT146" s="246"/>
      <c r="DU146" s="246"/>
      <c r="DV146" s="246"/>
      <c r="DW146" s="246"/>
      <c r="DX146" s="246"/>
      <c r="DY146" s="246"/>
      <c r="DZ146" s="246"/>
      <c r="EA146" s="246"/>
      <c r="EB146" s="246"/>
      <c r="EC146" s="246"/>
      <c r="ED146" s="246"/>
      <c r="EE146" s="246"/>
      <c r="EF146" s="246"/>
      <c r="EG146" s="246"/>
      <c r="EH146" s="246"/>
      <c r="EI146" s="246"/>
      <c r="EJ146" s="246"/>
      <c r="EK146" s="246"/>
      <c r="EL146" s="246"/>
      <c r="EM146" s="246"/>
      <c r="EN146" s="246"/>
      <c r="EO146" s="246"/>
      <c r="EP146" s="246"/>
      <c r="EQ146" s="246"/>
      <c r="ER146" s="246"/>
      <c r="ES146" s="246"/>
      <c r="ET146" s="246"/>
      <c r="EU146" s="246"/>
      <c r="EV146" s="246"/>
      <c r="EW146" s="246"/>
      <c r="EX146" s="246"/>
      <c r="EY146" s="246"/>
      <c r="EZ146" s="246"/>
      <c r="FA146" s="246"/>
      <c r="FB146" s="246"/>
      <c r="FC146" s="246"/>
      <c r="FD146" s="246"/>
      <c r="FE146" s="246"/>
      <c r="FF146" s="246"/>
      <c r="FG146" s="246"/>
      <c r="FH146" s="246"/>
      <c r="FI146" s="246"/>
      <c r="FJ146" s="246"/>
      <c r="FK146" s="246"/>
      <c r="FL146" s="246"/>
      <c r="FM146" s="246"/>
      <c r="FN146" s="246"/>
      <c r="FO146" s="246"/>
      <c r="FP146" s="246"/>
      <c r="FQ146" s="246"/>
      <c r="FR146" s="246"/>
      <c r="FS146" s="246"/>
      <c r="FT146" s="246"/>
      <c r="FU146" s="246"/>
      <c r="FV146" s="246"/>
      <c r="FW146" s="246"/>
      <c r="FX146" s="246"/>
      <c r="FY146" s="246"/>
      <c r="FZ146" s="246"/>
      <c r="GA146" s="246"/>
      <c r="GB146" s="246"/>
      <c r="GC146" s="246"/>
      <c r="GD146" s="246"/>
      <c r="GE146" s="246"/>
      <c r="GF146" s="246"/>
      <c r="GG146" s="246"/>
      <c r="GH146" s="246"/>
      <c r="GI146" s="246"/>
      <c r="GJ146" s="246"/>
      <c r="GK146" s="246"/>
      <c r="GL146" s="246"/>
      <c r="GM146" s="246"/>
      <c r="GN146" s="246"/>
      <c r="GO146" s="246"/>
      <c r="GP146" s="246"/>
      <c r="GQ146" s="246"/>
      <c r="GR146" s="246"/>
      <c r="GS146" s="246"/>
      <c r="GT146" s="246"/>
      <c r="GU146" s="246"/>
      <c r="GV146" s="246"/>
      <c r="GW146" s="246"/>
      <c r="GX146" s="246"/>
      <c r="GY146" s="246"/>
      <c r="GZ146" s="246"/>
      <c r="HA146" s="246"/>
      <c r="HB146" s="246"/>
      <c r="HC146" s="246"/>
      <c r="HD146" s="246"/>
      <c r="HE146" s="246"/>
      <c r="HF146" s="246"/>
      <c r="HG146" s="246"/>
      <c r="HH146" s="246"/>
      <c r="HI146" s="246"/>
      <c r="HJ146" s="246"/>
      <c r="HK146" s="246"/>
      <c r="HL146" s="246"/>
      <c r="HM146" s="246"/>
      <c r="HN146" s="246"/>
      <c r="HO146" s="246"/>
      <c r="HP146" s="246"/>
      <c r="HQ146" s="246"/>
      <c r="HR146" s="246"/>
      <c r="HS146" s="246"/>
      <c r="HT146" s="246"/>
      <c r="HU146" s="246"/>
      <c r="HV146" s="246"/>
      <c r="HW146" s="246"/>
      <c r="HX146" s="246"/>
      <c r="HY146" s="246"/>
      <c r="HZ146" s="246"/>
      <c r="IA146" s="246"/>
      <c r="IB146" s="246"/>
      <c r="IC146" s="246"/>
      <c r="ID146" s="246"/>
      <c r="IE146" s="246"/>
      <c r="IF146" s="246"/>
      <c r="IG146" s="246"/>
      <c r="IH146" s="246"/>
      <c r="II146" s="246"/>
      <c r="IJ146" s="246"/>
      <c r="IK146" s="246"/>
      <c r="IL146" s="246"/>
      <c r="IM146" s="246"/>
      <c r="IN146" s="246"/>
      <c r="IO146" s="246"/>
      <c r="IP146" s="246"/>
      <c r="IQ146" s="246"/>
      <c r="IR146" s="246"/>
      <c r="IS146" s="246"/>
      <c r="IT146" s="246"/>
      <c r="IU146" s="246"/>
    </row>
    <row r="147" spans="1:255" x14ac:dyDescent="0.25">
      <c r="A147" s="287" t="s">
        <v>163</v>
      </c>
      <c r="B147" s="198">
        <v>50</v>
      </c>
      <c r="C147" s="231">
        <v>3.54</v>
      </c>
      <c r="D147" s="231">
        <v>6.57</v>
      </c>
      <c r="E147" s="231">
        <v>27.87</v>
      </c>
      <c r="F147" s="231">
        <v>185</v>
      </c>
      <c r="G147" s="258" t="s">
        <v>164</v>
      </c>
      <c r="H147" s="225" t="s">
        <v>165</v>
      </c>
    </row>
    <row r="148" spans="1:255" x14ac:dyDescent="0.25">
      <c r="A148" s="307" t="s">
        <v>21</v>
      </c>
      <c r="B148" s="258">
        <v>215</v>
      </c>
      <c r="C148" s="288">
        <v>7.0000000000000007E-2</v>
      </c>
      <c r="D148" s="288">
        <v>0.02</v>
      </c>
      <c r="E148" s="288">
        <v>15</v>
      </c>
      <c r="F148" s="288">
        <v>60</v>
      </c>
      <c r="G148" s="258" t="s">
        <v>22</v>
      </c>
      <c r="H148" s="225" t="s">
        <v>23</v>
      </c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  <c r="AR148" s="192"/>
      <c r="AS148" s="192"/>
      <c r="AT148" s="192"/>
      <c r="AU148" s="192"/>
      <c r="AV148" s="192"/>
      <c r="AW148" s="192"/>
      <c r="AX148" s="192"/>
      <c r="AY148" s="192"/>
      <c r="AZ148" s="192"/>
      <c r="BA148" s="192"/>
      <c r="BB148" s="192"/>
      <c r="BC148" s="192"/>
      <c r="BD148" s="192"/>
      <c r="BE148" s="192"/>
      <c r="BF148" s="192"/>
      <c r="BG148" s="192"/>
      <c r="BH148" s="192"/>
      <c r="BI148" s="192"/>
      <c r="BJ148" s="192"/>
      <c r="BK148" s="192"/>
      <c r="BL148" s="192"/>
      <c r="BM148" s="192"/>
      <c r="BN148" s="192"/>
      <c r="BO148" s="192"/>
      <c r="BP148" s="192"/>
      <c r="BQ148" s="192"/>
      <c r="BR148" s="192"/>
      <c r="BS148" s="192"/>
      <c r="BT148" s="192"/>
      <c r="BU148" s="192"/>
      <c r="BV148" s="192"/>
      <c r="BW148" s="192"/>
      <c r="BX148" s="192"/>
      <c r="BY148" s="192"/>
      <c r="BZ148" s="192"/>
      <c r="CA148" s="192"/>
      <c r="CB148" s="192"/>
      <c r="CC148" s="192"/>
      <c r="CD148" s="192"/>
      <c r="CE148" s="192"/>
      <c r="CF148" s="192"/>
      <c r="CG148" s="192"/>
      <c r="CH148" s="192"/>
      <c r="CI148" s="192"/>
      <c r="CJ148" s="192"/>
      <c r="CK148" s="192"/>
      <c r="CL148" s="192"/>
      <c r="CM148" s="192"/>
      <c r="CN148" s="192"/>
      <c r="CO148" s="192"/>
      <c r="CP148" s="192"/>
      <c r="CQ148" s="192"/>
      <c r="CR148" s="192"/>
      <c r="CS148" s="192"/>
      <c r="CT148" s="192"/>
      <c r="CU148" s="192"/>
      <c r="CV148" s="192"/>
      <c r="CW148" s="192"/>
      <c r="CX148" s="192"/>
      <c r="CY148" s="192"/>
      <c r="CZ148" s="192"/>
      <c r="DA148" s="192"/>
      <c r="DB148" s="192"/>
      <c r="DC148" s="192"/>
      <c r="DD148" s="192"/>
      <c r="DE148" s="192"/>
      <c r="DF148" s="192"/>
      <c r="DG148" s="192"/>
      <c r="DH148" s="192"/>
      <c r="DI148" s="192"/>
      <c r="DJ148" s="192"/>
      <c r="DK148" s="192"/>
      <c r="DL148" s="192"/>
      <c r="DM148" s="192"/>
      <c r="DN148" s="192"/>
      <c r="DO148" s="192"/>
      <c r="DP148" s="192"/>
      <c r="DQ148" s="192"/>
      <c r="DR148" s="192"/>
      <c r="DS148" s="192"/>
      <c r="DT148" s="192"/>
      <c r="DU148" s="192"/>
      <c r="DV148" s="192"/>
      <c r="DW148" s="192"/>
      <c r="DX148" s="192"/>
      <c r="DY148" s="192"/>
      <c r="DZ148" s="192"/>
      <c r="EA148" s="192"/>
      <c r="EB148" s="192"/>
      <c r="EC148" s="192"/>
      <c r="ED148" s="192"/>
      <c r="EE148" s="192"/>
      <c r="EF148" s="192"/>
      <c r="EG148" s="192"/>
      <c r="EH148" s="192"/>
      <c r="EI148" s="192"/>
      <c r="EJ148" s="192"/>
      <c r="EK148" s="192"/>
      <c r="EL148" s="192"/>
      <c r="EM148" s="192"/>
      <c r="EN148" s="192"/>
      <c r="EO148" s="192"/>
      <c r="EP148" s="192"/>
      <c r="EQ148" s="192"/>
      <c r="ER148" s="192"/>
      <c r="ES148" s="192"/>
      <c r="ET148" s="192"/>
      <c r="EU148" s="192"/>
      <c r="EV148" s="192"/>
      <c r="EW148" s="192"/>
      <c r="EX148" s="192"/>
      <c r="EY148" s="192"/>
      <c r="EZ148" s="192"/>
      <c r="FA148" s="192"/>
      <c r="FB148" s="192"/>
      <c r="FC148" s="192"/>
      <c r="FD148" s="192"/>
      <c r="FE148" s="192"/>
      <c r="FF148" s="192"/>
      <c r="FG148" s="192"/>
      <c r="FH148" s="192"/>
      <c r="FI148" s="192"/>
      <c r="FJ148" s="192"/>
      <c r="FK148" s="192"/>
      <c r="FL148" s="192"/>
      <c r="FM148" s="192"/>
      <c r="FN148" s="192"/>
      <c r="FO148" s="192"/>
      <c r="FP148" s="192"/>
      <c r="FQ148" s="192"/>
      <c r="FR148" s="192"/>
      <c r="FS148" s="192"/>
      <c r="FT148" s="192"/>
      <c r="FU148" s="192"/>
      <c r="FV148" s="192"/>
      <c r="FW148" s="192"/>
      <c r="FX148" s="192"/>
      <c r="FY148" s="192"/>
      <c r="FZ148" s="192"/>
      <c r="GA148" s="192"/>
      <c r="GB148" s="192"/>
      <c r="GC148" s="192"/>
      <c r="GD148" s="192"/>
      <c r="GE148" s="192"/>
      <c r="GF148" s="192"/>
      <c r="GG148" s="192"/>
      <c r="GH148" s="192"/>
      <c r="GI148" s="192"/>
      <c r="GJ148" s="192"/>
      <c r="GK148" s="192"/>
      <c r="GL148" s="192"/>
      <c r="GM148" s="192"/>
      <c r="GN148" s="192"/>
      <c r="GO148" s="192"/>
      <c r="GP148" s="192"/>
      <c r="GQ148" s="192"/>
      <c r="GR148" s="192"/>
      <c r="GS148" s="192"/>
      <c r="GT148" s="192"/>
      <c r="GU148" s="192"/>
      <c r="GV148" s="192"/>
      <c r="GW148" s="192"/>
      <c r="GX148" s="192"/>
      <c r="GY148" s="192"/>
      <c r="GZ148" s="192"/>
      <c r="HA148" s="192"/>
      <c r="HB148" s="192"/>
      <c r="HC148" s="192"/>
      <c r="HD148" s="192"/>
      <c r="HE148" s="192"/>
      <c r="HF148" s="192"/>
      <c r="HG148" s="192"/>
      <c r="HH148" s="192"/>
      <c r="HI148" s="192"/>
      <c r="HJ148" s="192"/>
      <c r="HK148" s="192"/>
      <c r="HL148" s="192"/>
      <c r="HM148" s="192"/>
      <c r="HN148" s="192"/>
      <c r="HO148" s="192"/>
      <c r="HP148" s="192"/>
      <c r="HQ148" s="192"/>
      <c r="HR148" s="192"/>
      <c r="HS148" s="192"/>
      <c r="HT148" s="192"/>
      <c r="HU148" s="192"/>
      <c r="HV148" s="192"/>
      <c r="HW148" s="192"/>
      <c r="HX148" s="192"/>
      <c r="HY148" s="192"/>
      <c r="HZ148" s="192"/>
      <c r="IA148" s="192"/>
      <c r="IB148" s="192"/>
      <c r="IC148" s="192"/>
      <c r="ID148" s="192"/>
      <c r="IE148" s="192"/>
      <c r="IF148" s="192"/>
      <c r="IG148" s="192"/>
      <c r="IH148" s="192"/>
      <c r="II148" s="192"/>
      <c r="IJ148" s="192"/>
      <c r="IK148" s="192"/>
      <c r="IL148" s="192"/>
      <c r="IM148" s="192"/>
      <c r="IN148" s="192"/>
      <c r="IO148" s="192"/>
      <c r="IP148" s="192"/>
      <c r="IQ148" s="192"/>
      <c r="IR148" s="192"/>
      <c r="IS148" s="192"/>
      <c r="IT148" s="192"/>
      <c r="IU148" s="192"/>
    </row>
    <row r="149" spans="1:255" x14ac:dyDescent="0.3">
      <c r="A149" s="218" t="s">
        <v>25</v>
      </c>
      <c r="B149" s="188">
        <f>SUM(B147:B148)</f>
        <v>265</v>
      </c>
      <c r="C149" s="188">
        <f>SUM(C147:C148)</f>
        <v>3.61</v>
      </c>
      <c r="D149" s="188">
        <f>SUM(D147:D148)</f>
        <v>6.59</v>
      </c>
      <c r="E149" s="188">
        <f>SUM(E147:E148)</f>
        <v>42.870000000000005</v>
      </c>
      <c r="F149" s="188">
        <f>SUM(F147:F148)</f>
        <v>245</v>
      </c>
      <c r="G149" s="188"/>
      <c r="H149" s="188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  <c r="S149" s="246"/>
      <c r="T149" s="246"/>
      <c r="U149" s="246"/>
      <c r="V149" s="246"/>
      <c r="W149" s="246"/>
      <c r="X149" s="246"/>
      <c r="Y149" s="246"/>
      <c r="Z149" s="246"/>
      <c r="AA149" s="246"/>
      <c r="AB149" s="246"/>
      <c r="AC149" s="246"/>
      <c r="AD149" s="246"/>
      <c r="AE149" s="246"/>
      <c r="AF149" s="246"/>
      <c r="AG149" s="246"/>
      <c r="AH149" s="246"/>
      <c r="AI149" s="246"/>
      <c r="AJ149" s="246"/>
      <c r="AK149" s="246"/>
      <c r="AL149" s="246"/>
      <c r="AM149" s="246"/>
      <c r="AN149" s="246"/>
      <c r="AO149" s="246"/>
      <c r="AP149" s="246"/>
      <c r="AQ149" s="246"/>
      <c r="AR149" s="246"/>
      <c r="AS149" s="246"/>
      <c r="AT149" s="246"/>
      <c r="AU149" s="246"/>
      <c r="AV149" s="246"/>
      <c r="AW149" s="246"/>
      <c r="AX149" s="246"/>
      <c r="AY149" s="246"/>
      <c r="AZ149" s="246"/>
      <c r="BA149" s="246"/>
      <c r="BB149" s="246"/>
      <c r="BC149" s="246"/>
      <c r="BD149" s="246"/>
      <c r="BE149" s="246"/>
      <c r="BF149" s="246"/>
      <c r="BG149" s="246"/>
      <c r="BH149" s="246"/>
      <c r="BI149" s="246"/>
      <c r="BJ149" s="246"/>
      <c r="BK149" s="246"/>
      <c r="BL149" s="246"/>
      <c r="BM149" s="246"/>
      <c r="BN149" s="246"/>
      <c r="BO149" s="246"/>
      <c r="BP149" s="246"/>
      <c r="BQ149" s="246"/>
      <c r="BR149" s="246"/>
      <c r="BS149" s="246"/>
      <c r="BT149" s="246"/>
      <c r="BU149" s="246"/>
      <c r="BV149" s="246"/>
      <c r="BW149" s="246"/>
      <c r="BX149" s="246"/>
      <c r="BY149" s="246"/>
      <c r="BZ149" s="246"/>
      <c r="CA149" s="246"/>
      <c r="CB149" s="246"/>
      <c r="CC149" s="246"/>
      <c r="CD149" s="246"/>
      <c r="CE149" s="246"/>
      <c r="CF149" s="246"/>
      <c r="CG149" s="246"/>
      <c r="CH149" s="246"/>
      <c r="CI149" s="246"/>
      <c r="CJ149" s="246"/>
      <c r="CK149" s="246"/>
      <c r="CL149" s="246"/>
      <c r="CM149" s="246"/>
      <c r="CN149" s="246"/>
      <c r="CO149" s="246"/>
      <c r="CP149" s="246"/>
      <c r="CQ149" s="246"/>
      <c r="CR149" s="246"/>
      <c r="CS149" s="246"/>
      <c r="CT149" s="246"/>
      <c r="CU149" s="246"/>
      <c r="CV149" s="246"/>
      <c r="CW149" s="246"/>
      <c r="CX149" s="246"/>
      <c r="CY149" s="246"/>
      <c r="CZ149" s="246"/>
      <c r="DA149" s="246"/>
      <c r="DB149" s="246"/>
      <c r="DC149" s="246"/>
      <c r="DD149" s="246"/>
      <c r="DE149" s="246"/>
      <c r="DF149" s="246"/>
      <c r="DG149" s="246"/>
      <c r="DH149" s="246"/>
      <c r="DI149" s="246"/>
      <c r="DJ149" s="246"/>
      <c r="DK149" s="246"/>
      <c r="DL149" s="246"/>
      <c r="DM149" s="246"/>
      <c r="DN149" s="246"/>
      <c r="DO149" s="246"/>
      <c r="DP149" s="246"/>
      <c r="DQ149" s="246"/>
      <c r="DR149" s="246"/>
      <c r="DS149" s="246"/>
      <c r="DT149" s="246"/>
      <c r="DU149" s="246"/>
      <c r="DV149" s="246"/>
      <c r="DW149" s="246"/>
      <c r="DX149" s="246"/>
      <c r="DY149" s="246"/>
      <c r="DZ149" s="246"/>
      <c r="EA149" s="246"/>
      <c r="EB149" s="246"/>
      <c r="EC149" s="246"/>
      <c r="ED149" s="246"/>
      <c r="EE149" s="246"/>
      <c r="EF149" s="246"/>
      <c r="EG149" s="246"/>
      <c r="EH149" s="246"/>
      <c r="EI149" s="246"/>
      <c r="EJ149" s="246"/>
      <c r="EK149" s="246"/>
      <c r="EL149" s="246"/>
      <c r="EM149" s="246"/>
      <c r="EN149" s="246"/>
      <c r="EO149" s="246"/>
      <c r="EP149" s="246"/>
      <c r="EQ149" s="246"/>
      <c r="ER149" s="246"/>
      <c r="ES149" s="246"/>
      <c r="ET149" s="246"/>
      <c r="EU149" s="246"/>
      <c r="EV149" s="246"/>
      <c r="EW149" s="246"/>
      <c r="EX149" s="246"/>
      <c r="EY149" s="246"/>
      <c r="EZ149" s="246"/>
      <c r="FA149" s="246"/>
      <c r="FB149" s="246"/>
      <c r="FC149" s="246"/>
      <c r="FD149" s="246"/>
      <c r="FE149" s="246"/>
      <c r="FF149" s="246"/>
      <c r="FG149" s="246"/>
      <c r="FH149" s="246"/>
      <c r="FI149" s="246"/>
      <c r="FJ149" s="246"/>
      <c r="FK149" s="246"/>
      <c r="FL149" s="246"/>
      <c r="FM149" s="246"/>
      <c r="FN149" s="246"/>
      <c r="FO149" s="246"/>
      <c r="FP149" s="246"/>
      <c r="FQ149" s="246"/>
      <c r="FR149" s="246"/>
      <c r="FS149" s="246"/>
      <c r="FT149" s="246"/>
      <c r="FU149" s="246"/>
      <c r="FV149" s="246"/>
      <c r="FW149" s="246"/>
      <c r="FX149" s="246"/>
      <c r="FY149" s="246"/>
      <c r="FZ149" s="246"/>
      <c r="GA149" s="246"/>
      <c r="GB149" s="246"/>
      <c r="GC149" s="246"/>
      <c r="GD149" s="246"/>
      <c r="GE149" s="246"/>
      <c r="GF149" s="246"/>
      <c r="GG149" s="246"/>
      <c r="GH149" s="246"/>
      <c r="GI149" s="246"/>
      <c r="GJ149" s="246"/>
      <c r="GK149" s="246"/>
      <c r="GL149" s="246"/>
      <c r="GM149" s="246"/>
      <c r="GN149" s="246"/>
      <c r="GO149" s="246"/>
      <c r="GP149" s="246"/>
      <c r="GQ149" s="246"/>
      <c r="GR149" s="246"/>
      <c r="GS149" s="246"/>
      <c r="GT149" s="246"/>
      <c r="GU149" s="246"/>
      <c r="GV149" s="246"/>
      <c r="GW149" s="246"/>
      <c r="GX149" s="246"/>
      <c r="GY149" s="246"/>
      <c r="GZ149" s="246"/>
      <c r="HA149" s="246"/>
      <c r="HB149" s="246"/>
      <c r="HC149" s="246"/>
      <c r="HD149" s="246"/>
      <c r="HE149" s="246"/>
      <c r="HF149" s="246"/>
      <c r="HG149" s="246"/>
      <c r="HH149" s="246"/>
      <c r="HI149" s="246"/>
      <c r="HJ149" s="246"/>
      <c r="HK149" s="246"/>
      <c r="HL149" s="246"/>
      <c r="HM149" s="246"/>
      <c r="HN149" s="246"/>
      <c r="HO149" s="246"/>
      <c r="HP149" s="246"/>
      <c r="HQ149" s="246"/>
      <c r="HR149" s="246"/>
      <c r="HS149" s="246"/>
      <c r="HT149" s="246"/>
      <c r="HU149" s="246"/>
      <c r="HV149" s="246"/>
      <c r="HW149" s="246"/>
      <c r="HX149" s="246"/>
      <c r="HY149" s="246"/>
      <c r="HZ149" s="246"/>
      <c r="IA149" s="246"/>
      <c r="IB149" s="246"/>
      <c r="IC149" s="246"/>
      <c r="ID149" s="246"/>
      <c r="IE149" s="246"/>
      <c r="IF149" s="246"/>
      <c r="IG149" s="246"/>
      <c r="IH149" s="246"/>
      <c r="II149" s="246"/>
      <c r="IJ149" s="246"/>
      <c r="IK149" s="246"/>
      <c r="IL149" s="246"/>
      <c r="IM149" s="246"/>
      <c r="IN149" s="246"/>
      <c r="IO149" s="246"/>
      <c r="IP149" s="246"/>
      <c r="IQ149" s="246"/>
      <c r="IR149" s="246"/>
      <c r="IS149" s="246"/>
      <c r="IT149" s="246"/>
      <c r="IU149" s="246"/>
    </row>
    <row r="150" spans="1:255" x14ac:dyDescent="0.3">
      <c r="A150" s="218" t="s">
        <v>184</v>
      </c>
      <c r="B150" s="188">
        <f>SUM(B145,B149)</f>
        <v>850</v>
      </c>
      <c r="C150" s="188">
        <f>SUM(C145,C149)</f>
        <v>25.23</v>
      </c>
      <c r="D150" s="188">
        <f>SUM(D145,D149)</f>
        <v>25.099999999999998</v>
      </c>
      <c r="E150" s="188">
        <f>SUM(E145,E149)</f>
        <v>129.28000000000003</v>
      </c>
      <c r="F150" s="188">
        <f>SUM(F145,F149)</f>
        <v>840.72</v>
      </c>
      <c r="G150" s="188"/>
      <c r="H150" s="188"/>
      <c r="I150" s="246"/>
      <c r="J150" s="246"/>
      <c r="K150" s="246"/>
      <c r="L150" s="246"/>
      <c r="M150" s="246"/>
      <c r="N150" s="246"/>
      <c r="O150" s="246"/>
      <c r="P150" s="246"/>
      <c r="Q150" s="246"/>
      <c r="R150" s="246"/>
      <c r="S150" s="246"/>
      <c r="T150" s="246"/>
      <c r="U150" s="246"/>
      <c r="V150" s="246"/>
      <c r="W150" s="246"/>
      <c r="X150" s="246"/>
      <c r="Y150" s="246"/>
      <c r="Z150" s="246"/>
      <c r="AA150" s="246"/>
      <c r="AB150" s="246"/>
      <c r="AC150" s="246"/>
      <c r="AD150" s="246"/>
      <c r="AE150" s="246"/>
      <c r="AF150" s="246"/>
      <c r="AG150" s="246"/>
      <c r="AH150" s="246"/>
      <c r="AI150" s="246"/>
      <c r="AJ150" s="246"/>
      <c r="AK150" s="246"/>
      <c r="AL150" s="246"/>
      <c r="AM150" s="246"/>
      <c r="AN150" s="246"/>
      <c r="AO150" s="246"/>
      <c r="AP150" s="246"/>
      <c r="AQ150" s="246"/>
      <c r="AR150" s="246"/>
      <c r="AS150" s="246"/>
      <c r="AT150" s="246"/>
      <c r="AU150" s="246"/>
      <c r="AV150" s="246"/>
      <c r="AW150" s="246"/>
      <c r="AX150" s="246"/>
      <c r="AY150" s="246"/>
      <c r="AZ150" s="246"/>
      <c r="BA150" s="246"/>
      <c r="BB150" s="246"/>
      <c r="BC150" s="246"/>
      <c r="BD150" s="246"/>
      <c r="BE150" s="246"/>
      <c r="BF150" s="246"/>
      <c r="BG150" s="246"/>
      <c r="BH150" s="246"/>
      <c r="BI150" s="246"/>
      <c r="BJ150" s="246"/>
      <c r="BK150" s="246"/>
      <c r="BL150" s="246"/>
      <c r="BM150" s="246"/>
      <c r="BN150" s="246"/>
      <c r="BO150" s="246"/>
      <c r="BP150" s="246"/>
      <c r="BQ150" s="246"/>
      <c r="BR150" s="246"/>
      <c r="BS150" s="246"/>
      <c r="BT150" s="246"/>
      <c r="BU150" s="246"/>
      <c r="BV150" s="246"/>
      <c r="BW150" s="246"/>
      <c r="BX150" s="246"/>
      <c r="BY150" s="246"/>
      <c r="BZ150" s="246"/>
      <c r="CA150" s="246"/>
      <c r="CB150" s="246"/>
      <c r="CC150" s="246"/>
      <c r="CD150" s="246"/>
      <c r="CE150" s="246"/>
      <c r="CF150" s="246"/>
      <c r="CG150" s="246"/>
      <c r="CH150" s="246"/>
      <c r="CI150" s="246"/>
      <c r="CJ150" s="246"/>
      <c r="CK150" s="246"/>
      <c r="CL150" s="246"/>
      <c r="CM150" s="246"/>
      <c r="CN150" s="246"/>
      <c r="CO150" s="246"/>
      <c r="CP150" s="246"/>
      <c r="CQ150" s="246"/>
      <c r="CR150" s="246"/>
      <c r="CS150" s="246"/>
      <c r="CT150" s="246"/>
      <c r="CU150" s="246"/>
      <c r="CV150" s="246"/>
      <c r="CW150" s="246"/>
      <c r="CX150" s="246"/>
      <c r="CY150" s="246"/>
      <c r="CZ150" s="246"/>
      <c r="DA150" s="246"/>
      <c r="DB150" s="246"/>
      <c r="DC150" s="246"/>
      <c r="DD150" s="246"/>
      <c r="DE150" s="246"/>
      <c r="DF150" s="246"/>
      <c r="DG150" s="246"/>
      <c r="DH150" s="246"/>
      <c r="DI150" s="246"/>
      <c r="DJ150" s="246"/>
      <c r="DK150" s="246"/>
      <c r="DL150" s="246"/>
      <c r="DM150" s="246"/>
      <c r="DN150" s="246"/>
      <c r="DO150" s="246"/>
      <c r="DP150" s="246"/>
      <c r="DQ150" s="246"/>
      <c r="DR150" s="246"/>
      <c r="DS150" s="246"/>
      <c r="DT150" s="246"/>
      <c r="DU150" s="246"/>
      <c r="DV150" s="246"/>
      <c r="DW150" s="246"/>
      <c r="DX150" s="246"/>
      <c r="DY150" s="246"/>
      <c r="DZ150" s="246"/>
      <c r="EA150" s="246"/>
      <c r="EB150" s="246"/>
      <c r="EC150" s="246"/>
      <c r="ED150" s="246"/>
      <c r="EE150" s="246"/>
      <c r="EF150" s="246"/>
      <c r="EG150" s="246"/>
      <c r="EH150" s="246"/>
      <c r="EI150" s="246"/>
      <c r="EJ150" s="246"/>
      <c r="EK150" s="246"/>
      <c r="EL150" s="246"/>
      <c r="EM150" s="246"/>
      <c r="EN150" s="246"/>
      <c r="EO150" s="246"/>
      <c r="EP150" s="246"/>
      <c r="EQ150" s="246"/>
      <c r="ER150" s="246"/>
      <c r="ES150" s="246"/>
      <c r="ET150" s="246"/>
      <c r="EU150" s="246"/>
      <c r="EV150" s="246"/>
      <c r="EW150" s="246"/>
      <c r="EX150" s="246"/>
      <c r="EY150" s="246"/>
      <c r="EZ150" s="246"/>
      <c r="FA150" s="246"/>
      <c r="FB150" s="246"/>
      <c r="FC150" s="246"/>
      <c r="FD150" s="246"/>
      <c r="FE150" s="246"/>
      <c r="FF150" s="246"/>
      <c r="FG150" s="246"/>
      <c r="FH150" s="246"/>
      <c r="FI150" s="246"/>
      <c r="FJ150" s="246"/>
      <c r="FK150" s="246"/>
      <c r="FL150" s="246"/>
      <c r="FM150" s="246"/>
      <c r="FN150" s="246"/>
      <c r="FO150" s="246"/>
      <c r="FP150" s="246"/>
      <c r="FQ150" s="246"/>
      <c r="FR150" s="246"/>
      <c r="FS150" s="246"/>
      <c r="FT150" s="246"/>
      <c r="FU150" s="246"/>
      <c r="FV150" s="246"/>
      <c r="FW150" s="246"/>
      <c r="FX150" s="246"/>
      <c r="FY150" s="246"/>
      <c r="FZ150" s="246"/>
      <c r="GA150" s="246"/>
      <c r="GB150" s="246"/>
      <c r="GC150" s="246"/>
      <c r="GD150" s="246"/>
      <c r="GE150" s="246"/>
      <c r="GF150" s="246"/>
      <c r="GG150" s="246"/>
      <c r="GH150" s="246"/>
      <c r="GI150" s="246"/>
      <c r="GJ150" s="246"/>
      <c r="GK150" s="246"/>
      <c r="GL150" s="246"/>
      <c r="GM150" s="246"/>
      <c r="GN150" s="246"/>
      <c r="GO150" s="246"/>
      <c r="GP150" s="246"/>
      <c r="GQ150" s="246"/>
      <c r="GR150" s="246"/>
      <c r="GS150" s="246"/>
      <c r="GT150" s="246"/>
      <c r="GU150" s="246"/>
      <c r="GV150" s="246"/>
      <c r="GW150" s="246"/>
      <c r="GX150" s="246"/>
      <c r="GY150" s="246"/>
      <c r="GZ150" s="246"/>
      <c r="HA150" s="246"/>
      <c r="HB150" s="246"/>
      <c r="HC150" s="246"/>
      <c r="HD150" s="246"/>
      <c r="HE150" s="246"/>
      <c r="HF150" s="246"/>
      <c r="HG150" s="246"/>
      <c r="HH150" s="246"/>
      <c r="HI150" s="246"/>
      <c r="HJ150" s="246"/>
      <c r="HK150" s="246"/>
      <c r="HL150" s="246"/>
      <c r="HM150" s="246"/>
      <c r="HN150" s="246"/>
      <c r="HO150" s="246"/>
      <c r="HP150" s="246"/>
      <c r="HQ150" s="246"/>
      <c r="HR150" s="246"/>
      <c r="HS150" s="246"/>
      <c r="HT150" s="246"/>
      <c r="HU150" s="246"/>
      <c r="HV150" s="246"/>
      <c r="HW150" s="246"/>
      <c r="HX150" s="246"/>
      <c r="HY150" s="246"/>
      <c r="HZ150" s="246"/>
      <c r="IA150" s="246"/>
      <c r="IB150" s="246"/>
      <c r="IC150" s="246"/>
      <c r="ID150" s="246"/>
      <c r="IE150" s="246"/>
      <c r="IF150" s="246"/>
      <c r="IG150" s="246"/>
      <c r="IH150" s="246"/>
      <c r="II150" s="246"/>
      <c r="IJ150" s="246"/>
      <c r="IK150" s="246"/>
      <c r="IL150" s="246"/>
      <c r="IM150" s="246"/>
      <c r="IN150" s="246"/>
      <c r="IO150" s="246"/>
      <c r="IP150" s="246"/>
      <c r="IQ150" s="246"/>
      <c r="IR150" s="246"/>
      <c r="IS150" s="246"/>
      <c r="IT150" s="246"/>
      <c r="IU150" s="246"/>
    </row>
    <row r="151" spans="1:255" x14ac:dyDescent="0.3">
      <c r="A151" s="185" t="s">
        <v>124</v>
      </c>
      <c r="B151" s="186"/>
      <c r="C151" s="186"/>
      <c r="D151" s="186"/>
      <c r="E151" s="186"/>
      <c r="F151" s="186"/>
      <c r="G151" s="186"/>
      <c r="H151" s="187"/>
    </row>
    <row r="152" spans="1:255" ht="14.25" customHeight="1" x14ac:dyDescent="0.25">
      <c r="A152" s="188" t="s">
        <v>247</v>
      </c>
      <c r="B152" s="188" t="s">
        <v>6</v>
      </c>
      <c r="C152" s="189" t="s">
        <v>248</v>
      </c>
      <c r="D152" s="189" t="s">
        <v>249</v>
      </c>
      <c r="E152" s="189" t="s">
        <v>250</v>
      </c>
      <c r="F152" s="190" t="s">
        <v>10</v>
      </c>
      <c r="G152" s="290" t="s">
        <v>4</v>
      </c>
      <c r="H152" s="189" t="s">
        <v>251</v>
      </c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  <c r="AR152" s="192"/>
      <c r="AS152" s="192"/>
      <c r="AT152" s="192"/>
      <c r="AU152" s="192"/>
      <c r="AV152" s="192"/>
      <c r="AW152" s="192"/>
      <c r="AX152" s="192"/>
      <c r="AY152" s="192"/>
      <c r="AZ152" s="192"/>
      <c r="BA152" s="192"/>
      <c r="BB152" s="192"/>
      <c r="BC152" s="192"/>
      <c r="BD152" s="192"/>
      <c r="BE152" s="192"/>
      <c r="BF152" s="192"/>
      <c r="BG152" s="192"/>
      <c r="BH152" s="192"/>
      <c r="BI152" s="192"/>
      <c r="BJ152" s="192"/>
      <c r="BK152" s="192"/>
      <c r="BL152" s="192"/>
      <c r="BM152" s="192"/>
      <c r="BN152" s="192"/>
      <c r="BO152" s="192"/>
      <c r="BP152" s="192"/>
      <c r="BQ152" s="192"/>
      <c r="BR152" s="192"/>
      <c r="BS152" s="192"/>
      <c r="BT152" s="192"/>
      <c r="BU152" s="192"/>
      <c r="BV152" s="192"/>
      <c r="BW152" s="192"/>
      <c r="BX152" s="192"/>
      <c r="BY152" s="192"/>
      <c r="BZ152" s="192"/>
      <c r="CA152" s="192"/>
      <c r="CB152" s="192"/>
      <c r="CC152" s="192"/>
      <c r="CD152" s="192"/>
      <c r="CE152" s="192"/>
      <c r="CF152" s="192"/>
      <c r="CG152" s="192"/>
      <c r="CH152" s="192"/>
      <c r="CI152" s="192"/>
      <c r="CJ152" s="192"/>
      <c r="CK152" s="192"/>
      <c r="CL152" s="192"/>
      <c r="CM152" s="192"/>
      <c r="CN152" s="192"/>
      <c r="CO152" s="192"/>
      <c r="CP152" s="192"/>
      <c r="CQ152" s="192"/>
      <c r="CR152" s="192"/>
      <c r="CS152" s="192"/>
      <c r="CT152" s="192"/>
      <c r="CU152" s="192"/>
      <c r="CV152" s="192"/>
      <c r="CW152" s="192"/>
      <c r="CX152" s="192"/>
      <c r="CY152" s="192"/>
      <c r="CZ152" s="192"/>
      <c r="DA152" s="192"/>
      <c r="DB152" s="192"/>
      <c r="DC152" s="192"/>
      <c r="DD152" s="192"/>
      <c r="DE152" s="192"/>
      <c r="DF152" s="192"/>
      <c r="DG152" s="192"/>
      <c r="DH152" s="192"/>
      <c r="DI152" s="192"/>
      <c r="DJ152" s="192"/>
      <c r="DK152" s="192"/>
      <c r="DL152" s="192"/>
      <c r="DM152" s="192"/>
      <c r="DN152" s="192"/>
      <c r="DO152" s="192"/>
      <c r="DP152" s="192"/>
      <c r="DQ152" s="192"/>
      <c r="DR152" s="192"/>
      <c r="DS152" s="192"/>
      <c r="DT152" s="192"/>
      <c r="DU152" s="192"/>
      <c r="DV152" s="192"/>
      <c r="DW152" s="192"/>
      <c r="DX152" s="192"/>
      <c r="DY152" s="192"/>
      <c r="DZ152" s="192"/>
      <c r="EA152" s="192"/>
      <c r="EB152" s="192"/>
      <c r="EC152" s="192"/>
      <c r="ED152" s="192"/>
      <c r="EE152" s="192"/>
      <c r="EF152" s="192"/>
      <c r="EG152" s="192"/>
      <c r="EH152" s="192"/>
      <c r="EI152" s="192"/>
      <c r="EJ152" s="192"/>
      <c r="EK152" s="192"/>
      <c r="EL152" s="192"/>
      <c r="EM152" s="192"/>
      <c r="EN152" s="192"/>
      <c r="EO152" s="192"/>
      <c r="EP152" s="192"/>
      <c r="EQ152" s="192"/>
      <c r="ER152" s="192"/>
      <c r="ES152" s="192"/>
      <c r="ET152" s="192"/>
      <c r="EU152" s="192"/>
      <c r="EV152" s="192"/>
      <c r="EW152" s="192"/>
      <c r="EX152" s="192"/>
      <c r="EY152" s="192"/>
      <c r="EZ152" s="192"/>
      <c r="FA152" s="192"/>
      <c r="FB152" s="192"/>
      <c r="FC152" s="192"/>
      <c r="FD152" s="192"/>
      <c r="FE152" s="192"/>
      <c r="FF152" s="192"/>
      <c r="FG152" s="192"/>
      <c r="FH152" s="192"/>
      <c r="FI152" s="192"/>
      <c r="FJ152" s="192"/>
      <c r="FK152" s="192"/>
      <c r="FL152" s="192"/>
      <c r="FM152" s="192"/>
      <c r="FN152" s="192"/>
      <c r="FO152" s="192"/>
      <c r="FP152" s="192"/>
      <c r="FQ152" s="192"/>
      <c r="FR152" s="192"/>
      <c r="FS152" s="192"/>
      <c r="FT152" s="192"/>
      <c r="FU152" s="192"/>
      <c r="FV152" s="192"/>
      <c r="FW152" s="192"/>
      <c r="FX152" s="192"/>
      <c r="FY152" s="192"/>
      <c r="FZ152" s="192"/>
      <c r="GA152" s="192"/>
      <c r="GB152" s="192"/>
      <c r="GC152" s="192"/>
      <c r="GD152" s="192"/>
      <c r="GE152" s="192"/>
      <c r="GF152" s="192"/>
      <c r="GG152" s="192"/>
      <c r="GH152" s="192"/>
      <c r="GI152" s="192"/>
      <c r="GJ152" s="192"/>
      <c r="GK152" s="192"/>
      <c r="GL152" s="192"/>
      <c r="GM152" s="192"/>
      <c r="GN152" s="192"/>
      <c r="GO152" s="192"/>
      <c r="GP152" s="192"/>
      <c r="GQ152" s="192"/>
      <c r="GR152" s="192"/>
      <c r="GS152" s="192"/>
      <c r="GT152" s="192"/>
      <c r="GU152" s="192"/>
      <c r="GV152" s="192"/>
      <c r="GW152" s="192"/>
      <c r="GX152" s="192"/>
      <c r="GY152" s="192"/>
      <c r="GZ152" s="192"/>
      <c r="HA152" s="192"/>
      <c r="HB152" s="192"/>
      <c r="HC152" s="192"/>
      <c r="HD152" s="192"/>
      <c r="HE152" s="192"/>
      <c r="HF152" s="192"/>
      <c r="HG152" s="192"/>
      <c r="HH152" s="192"/>
      <c r="HI152" s="192"/>
      <c r="HJ152" s="192"/>
      <c r="HK152" s="192"/>
      <c r="HL152" s="192"/>
      <c r="HM152" s="192"/>
      <c r="HN152" s="192"/>
      <c r="HO152" s="192"/>
      <c r="HP152" s="192"/>
      <c r="HQ152" s="192"/>
      <c r="HR152" s="192"/>
      <c r="HS152" s="192"/>
      <c r="HT152" s="192"/>
      <c r="HU152" s="192"/>
      <c r="HV152" s="192"/>
      <c r="HW152" s="192"/>
      <c r="HX152" s="192"/>
      <c r="HY152" s="192"/>
      <c r="HZ152" s="192"/>
      <c r="IA152" s="192"/>
      <c r="IB152" s="192"/>
      <c r="IC152" s="192"/>
      <c r="ID152" s="192"/>
      <c r="IE152" s="192"/>
      <c r="IF152" s="192"/>
      <c r="IG152" s="192"/>
      <c r="IH152" s="192"/>
      <c r="II152" s="192"/>
      <c r="IJ152" s="192"/>
      <c r="IK152" s="192"/>
      <c r="IL152" s="192"/>
      <c r="IM152" s="192"/>
      <c r="IN152" s="192"/>
      <c r="IO152" s="192"/>
      <c r="IP152" s="192"/>
      <c r="IQ152" s="192"/>
      <c r="IR152" s="192"/>
      <c r="IS152" s="192"/>
      <c r="IT152" s="192"/>
      <c r="IU152" s="192"/>
    </row>
    <row r="153" spans="1:255" x14ac:dyDescent="0.3">
      <c r="A153" s="193" t="s">
        <v>322</v>
      </c>
      <c r="B153" s="194"/>
      <c r="C153" s="195"/>
      <c r="D153" s="195"/>
      <c r="E153" s="195"/>
      <c r="F153" s="195"/>
      <c r="G153" s="194"/>
      <c r="H153" s="196"/>
    </row>
    <row r="154" spans="1:255" ht="24" x14ac:dyDescent="0.3">
      <c r="A154" s="221" t="s">
        <v>299</v>
      </c>
      <c r="B154" s="223">
        <v>100</v>
      </c>
      <c r="C154" s="199">
        <v>1.41</v>
      </c>
      <c r="D154" s="199">
        <v>6.01</v>
      </c>
      <c r="E154" s="199">
        <v>8.26</v>
      </c>
      <c r="F154" s="199">
        <v>92.8</v>
      </c>
      <c r="G154" s="224" t="s">
        <v>300</v>
      </c>
      <c r="H154" s="201" t="s">
        <v>301</v>
      </c>
    </row>
    <row r="155" spans="1:255" ht="14.4" x14ac:dyDescent="0.3">
      <c r="A155" s="202" t="s">
        <v>302</v>
      </c>
      <c r="B155" s="203">
        <v>100</v>
      </c>
      <c r="C155" s="231">
        <v>13.6</v>
      </c>
      <c r="D155" s="231">
        <v>8.3000000000000007</v>
      </c>
      <c r="E155" s="231">
        <v>14.96</v>
      </c>
      <c r="F155" s="231">
        <v>192.6</v>
      </c>
      <c r="G155" s="299" t="s">
        <v>325</v>
      </c>
      <c r="H155" s="228" t="s">
        <v>303</v>
      </c>
      <c r="I155" s="312"/>
      <c r="J155" s="312"/>
      <c r="K155" s="312"/>
      <c r="L155" s="312"/>
      <c r="M155" s="312"/>
      <c r="N155" s="312"/>
      <c r="O155" s="312"/>
      <c r="P155" s="312"/>
      <c r="Q155" s="312"/>
      <c r="R155" s="312"/>
      <c r="S155" s="312"/>
      <c r="T155" s="312"/>
      <c r="U155" s="312"/>
      <c r="V155" s="312"/>
      <c r="W155" s="312"/>
      <c r="X155" s="312"/>
      <c r="Y155" s="312"/>
      <c r="Z155" s="312"/>
      <c r="AA155" s="312"/>
      <c r="AB155" s="312"/>
      <c r="AC155" s="312"/>
      <c r="AD155" s="312"/>
      <c r="AE155" s="312"/>
      <c r="AF155" s="312"/>
      <c r="AG155" s="312"/>
      <c r="AH155" s="312"/>
      <c r="AI155" s="312"/>
      <c r="AJ155" s="312"/>
      <c r="AK155" s="312"/>
      <c r="AL155" s="312"/>
      <c r="AM155" s="312"/>
      <c r="AN155" s="312"/>
      <c r="AO155" s="312"/>
      <c r="AP155" s="312"/>
      <c r="AQ155" s="312"/>
      <c r="AR155" s="312"/>
      <c r="AS155" s="312"/>
      <c r="AT155" s="312"/>
      <c r="AU155" s="312"/>
      <c r="AV155" s="312"/>
      <c r="AW155" s="312"/>
      <c r="AX155" s="312"/>
      <c r="AY155" s="312"/>
      <c r="AZ155" s="312"/>
      <c r="BA155" s="312"/>
      <c r="BB155" s="312"/>
      <c r="BC155" s="312"/>
      <c r="BD155" s="312"/>
      <c r="BE155" s="312"/>
      <c r="BF155" s="312"/>
      <c r="BG155" s="312"/>
      <c r="BH155" s="312"/>
      <c r="BI155" s="312"/>
      <c r="BJ155" s="312"/>
      <c r="BK155" s="312"/>
      <c r="BL155" s="312"/>
      <c r="BM155" s="312"/>
      <c r="BN155" s="312"/>
      <c r="BO155" s="312"/>
      <c r="BP155" s="312"/>
      <c r="BQ155" s="312"/>
      <c r="BR155" s="312"/>
      <c r="BS155" s="312"/>
      <c r="BT155" s="312"/>
      <c r="BU155" s="312"/>
      <c r="BV155" s="312"/>
      <c r="BW155" s="312"/>
      <c r="BX155" s="312"/>
      <c r="BY155" s="312"/>
      <c r="BZ155" s="312"/>
      <c r="CA155" s="312"/>
      <c r="CB155" s="312"/>
      <c r="CC155" s="312"/>
      <c r="CD155" s="312"/>
      <c r="CE155" s="312"/>
      <c r="CF155" s="312"/>
      <c r="CG155" s="312"/>
      <c r="CH155" s="312"/>
      <c r="CI155" s="312"/>
      <c r="CJ155" s="312"/>
      <c r="CK155" s="312"/>
      <c r="CL155" s="312"/>
      <c r="CM155" s="312"/>
      <c r="CN155" s="312"/>
      <c r="CO155" s="312"/>
      <c r="CP155" s="312"/>
      <c r="CQ155" s="312"/>
      <c r="CR155" s="312"/>
      <c r="CS155" s="312"/>
      <c r="CT155" s="312"/>
      <c r="CU155" s="312"/>
      <c r="CV155" s="312"/>
      <c r="CW155" s="312"/>
      <c r="CX155" s="312"/>
      <c r="CY155" s="312"/>
      <c r="CZ155" s="312"/>
      <c r="DA155" s="312"/>
      <c r="DB155" s="312"/>
      <c r="DC155" s="312"/>
      <c r="DD155" s="312"/>
      <c r="DE155" s="312"/>
      <c r="DF155" s="312"/>
      <c r="DG155" s="312"/>
      <c r="DH155" s="312"/>
      <c r="DI155" s="312"/>
      <c r="DJ155" s="312"/>
      <c r="DK155" s="312"/>
      <c r="DL155" s="312"/>
      <c r="DM155" s="312"/>
      <c r="DN155" s="312"/>
      <c r="DO155" s="312"/>
      <c r="DP155" s="312"/>
      <c r="DQ155" s="312"/>
      <c r="DR155" s="312"/>
      <c r="DS155" s="312"/>
      <c r="DT155" s="312"/>
      <c r="DU155" s="312"/>
      <c r="DV155" s="312"/>
      <c r="DW155" s="312"/>
      <c r="DX155" s="312"/>
      <c r="DY155" s="312"/>
      <c r="DZ155" s="312"/>
      <c r="EA155" s="312"/>
      <c r="EB155" s="312"/>
      <c r="EC155" s="312"/>
      <c r="ED155" s="312"/>
      <c r="EE155" s="312"/>
      <c r="EF155" s="312"/>
      <c r="EG155" s="312"/>
      <c r="EH155" s="312"/>
      <c r="EI155" s="312"/>
      <c r="EJ155" s="312"/>
      <c r="EK155" s="312"/>
      <c r="EL155" s="312"/>
      <c r="EM155" s="312"/>
      <c r="EN155" s="312"/>
      <c r="EO155" s="312"/>
      <c r="EP155" s="312"/>
      <c r="EQ155" s="312"/>
      <c r="ER155" s="312"/>
      <c r="ES155" s="312"/>
      <c r="ET155" s="312"/>
      <c r="EU155" s="312"/>
      <c r="EV155" s="312"/>
      <c r="EW155" s="312"/>
      <c r="EX155" s="312"/>
      <c r="EY155" s="312"/>
      <c r="EZ155" s="312"/>
      <c r="FA155" s="312"/>
      <c r="FB155" s="312"/>
      <c r="FC155" s="312"/>
      <c r="FD155" s="312"/>
      <c r="FE155" s="312"/>
      <c r="FF155" s="312"/>
      <c r="FG155" s="312"/>
      <c r="FH155" s="312"/>
      <c r="FI155" s="312"/>
      <c r="FJ155" s="312"/>
      <c r="FK155" s="312"/>
      <c r="FL155" s="312"/>
      <c r="FM155" s="312"/>
      <c r="FN155" s="312"/>
      <c r="FO155" s="312"/>
      <c r="FP155" s="312"/>
      <c r="FQ155" s="312"/>
      <c r="FR155" s="312"/>
      <c r="FS155" s="312"/>
      <c r="FT155" s="312"/>
      <c r="FU155" s="312"/>
      <c r="FV155" s="312"/>
      <c r="FW155" s="312"/>
      <c r="FX155" s="312"/>
      <c r="FY155" s="312"/>
      <c r="FZ155" s="312"/>
      <c r="GA155" s="312"/>
      <c r="GB155" s="312"/>
      <c r="GC155" s="312"/>
      <c r="GD155" s="312"/>
      <c r="GE155" s="312"/>
      <c r="GF155" s="312"/>
      <c r="GG155" s="312"/>
      <c r="GH155" s="312"/>
      <c r="GI155" s="312"/>
      <c r="GJ155" s="312"/>
      <c r="GK155" s="312"/>
      <c r="GL155" s="312"/>
      <c r="GM155" s="312"/>
      <c r="GN155" s="312"/>
      <c r="GO155" s="312"/>
      <c r="GP155" s="312"/>
      <c r="GQ155" s="312"/>
      <c r="GR155" s="312"/>
      <c r="GS155" s="312"/>
      <c r="GT155" s="312"/>
      <c r="GU155" s="312"/>
      <c r="GV155" s="312"/>
      <c r="GW155" s="312"/>
      <c r="GX155" s="312"/>
      <c r="GY155" s="312"/>
      <c r="GZ155" s="312"/>
      <c r="HA155" s="312"/>
      <c r="HB155" s="312"/>
      <c r="HC155" s="312"/>
      <c r="HD155" s="312"/>
      <c r="HE155" s="312"/>
      <c r="HF155" s="312"/>
      <c r="HG155" s="312"/>
      <c r="HH155" s="312"/>
      <c r="HI155" s="312"/>
      <c r="HJ155" s="312"/>
      <c r="HK155" s="312"/>
      <c r="HL155" s="312"/>
      <c r="HM155" s="312"/>
      <c r="HN155" s="312"/>
      <c r="HO155" s="312"/>
      <c r="HP155" s="312"/>
      <c r="HQ155" s="312"/>
      <c r="HR155" s="312"/>
      <c r="HS155" s="312"/>
      <c r="HT155" s="312"/>
      <c r="HU155" s="312"/>
      <c r="HV155" s="312"/>
      <c r="HW155" s="312"/>
      <c r="HX155" s="312"/>
      <c r="HY155" s="312"/>
      <c r="HZ155" s="312"/>
      <c r="IA155" s="312"/>
      <c r="IB155" s="312"/>
      <c r="IC155" s="312"/>
      <c r="ID155" s="312"/>
      <c r="IE155" s="312"/>
      <c r="IF155" s="312"/>
      <c r="IG155" s="312"/>
      <c r="IH155" s="312"/>
      <c r="II155" s="312"/>
      <c r="IJ155" s="312"/>
      <c r="IK155" s="312"/>
      <c r="IL155" s="312"/>
      <c r="IM155" s="312"/>
      <c r="IN155" s="312"/>
      <c r="IO155" s="312"/>
      <c r="IP155" s="312"/>
      <c r="IQ155" s="312"/>
      <c r="IR155" s="312"/>
      <c r="IS155" s="312"/>
      <c r="IT155" s="312"/>
      <c r="IU155" s="312"/>
    </row>
    <row r="156" spans="1:255" ht="15.75" customHeight="1" x14ac:dyDescent="0.25">
      <c r="A156" s="197" t="s">
        <v>304</v>
      </c>
      <c r="B156" s="198">
        <v>180</v>
      </c>
      <c r="C156" s="199">
        <v>5.04</v>
      </c>
      <c r="D156" s="199">
        <v>5.8</v>
      </c>
      <c r="E156" s="199">
        <v>39.200000000000003</v>
      </c>
      <c r="F156" s="199">
        <v>227.2</v>
      </c>
      <c r="G156" s="200" t="s">
        <v>305</v>
      </c>
      <c r="H156" s="225" t="s">
        <v>306</v>
      </c>
    </row>
    <row r="157" spans="1:255" x14ac:dyDescent="0.25">
      <c r="A157" s="307" t="s">
        <v>21</v>
      </c>
      <c r="B157" s="258">
        <v>215</v>
      </c>
      <c r="C157" s="288">
        <v>7.0000000000000007E-2</v>
      </c>
      <c r="D157" s="288">
        <v>0.02</v>
      </c>
      <c r="E157" s="288">
        <v>15</v>
      </c>
      <c r="F157" s="288">
        <v>60</v>
      </c>
      <c r="G157" s="258" t="s">
        <v>22</v>
      </c>
      <c r="H157" s="225" t="s">
        <v>23</v>
      </c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  <c r="AR157" s="192"/>
      <c r="AS157" s="192"/>
      <c r="AT157" s="192"/>
      <c r="AU157" s="192"/>
      <c r="AV157" s="192"/>
      <c r="AW157" s="192"/>
      <c r="AX157" s="192"/>
      <c r="AY157" s="192"/>
      <c r="AZ157" s="192"/>
      <c r="BA157" s="192"/>
      <c r="BB157" s="192"/>
      <c r="BC157" s="192"/>
      <c r="BD157" s="192"/>
      <c r="BE157" s="192"/>
      <c r="BF157" s="192"/>
      <c r="BG157" s="192"/>
      <c r="BH157" s="192"/>
      <c r="BI157" s="192"/>
      <c r="BJ157" s="192"/>
      <c r="BK157" s="192"/>
      <c r="BL157" s="192"/>
      <c r="BM157" s="192"/>
      <c r="BN157" s="192"/>
      <c r="BO157" s="192"/>
      <c r="BP157" s="192"/>
      <c r="BQ157" s="192"/>
      <c r="BR157" s="192"/>
      <c r="BS157" s="192"/>
      <c r="BT157" s="192"/>
      <c r="BU157" s="192"/>
      <c r="BV157" s="192"/>
      <c r="BW157" s="192"/>
      <c r="BX157" s="192"/>
      <c r="BY157" s="192"/>
      <c r="BZ157" s="192"/>
      <c r="CA157" s="192"/>
      <c r="CB157" s="192"/>
      <c r="CC157" s="192"/>
      <c r="CD157" s="192"/>
      <c r="CE157" s="192"/>
      <c r="CF157" s="192"/>
      <c r="CG157" s="192"/>
      <c r="CH157" s="192"/>
      <c r="CI157" s="192"/>
      <c r="CJ157" s="192"/>
      <c r="CK157" s="192"/>
      <c r="CL157" s="192"/>
      <c r="CM157" s="192"/>
      <c r="CN157" s="192"/>
      <c r="CO157" s="192"/>
      <c r="CP157" s="192"/>
      <c r="CQ157" s="192"/>
      <c r="CR157" s="192"/>
      <c r="CS157" s="192"/>
      <c r="CT157" s="192"/>
      <c r="CU157" s="192"/>
      <c r="CV157" s="192"/>
      <c r="CW157" s="192"/>
      <c r="CX157" s="192"/>
      <c r="CY157" s="192"/>
      <c r="CZ157" s="192"/>
      <c r="DA157" s="192"/>
      <c r="DB157" s="192"/>
      <c r="DC157" s="192"/>
      <c r="DD157" s="192"/>
      <c r="DE157" s="192"/>
      <c r="DF157" s="192"/>
      <c r="DG157" s="192"/>
      <c r="DH157" s="192"/>
      <c r="DI157" s="192"/>
      <c r="DJ157" s="192"/>
      <c r="DK157" s="192"/>
      <c r="DL157" s="192"/>
      <c r="DM157" s="192"/>
      <c r="DN157" s="192"/>
      <c r="DO157" s="192"/>
      <c r="DP157" s="192"/>
      <c r="DQ157" s="192"/>
      <c r="DR157" s="192"/>
      <c r="DS157" s="192"/>
      <c r="DT157" s="192"/>
      <c r="DU157" s="192"/>
      <c r="DV157" s="192"/>
      <c r="DW157" s="192"/>
      <c r="DX157" s="192"/>
      <c r="DY157" s="192"/>
      <c r="DZ157" s="192"/>
      <c r="EA157" s="192"/>
      <c r="EB157" s="192"/>
      <c r="EC157" s="192"/>
      <c r="ED157" s="192"/>
      <c r="EE157" s="192"/>
      <c r="EF157" s="192"/>
      <c r="EG157" s="192"/>
      <c r="EH157" s="192"/>
      <c r="EI157" s="192"/>
      <c r="EJ157" s="192"/>
      <c r="EK157" s="192"/>
      <c r="EL157" s="192"/>
      <c r="EM157" s="192"/>
      <c r="EN157" s="192"/>
      <c r="EO157" s="192"/>
      <c r="EP157" s="192"/>
      <c r="EQ157" s="192"/>
      <c r="ER157" s="192"/>
      <c r="ES157" s="192"/>
      <c r="ET157" s="192"/>
      <c r="EU157" s="192"/>
      <c r="EV157" s="192"/>
      <c r="EW157" s="192"/>
      <c r="EX157" s="192"/>
      <c r="EY157" s="192"/>
      <c r="EZ157" s="192"/>
      <c r="FA157" s="192"/>
      <c r="FB157" s="192"/>
      <c r="FC157" s="192"/>
      <c r="FD157" s="192"/>
      <c r="FE157" s="192"/>
      <c r="FF157" s="192"/>
      <c r="FG157" s="192"/>
      <c r="FH157" s="192"/>
      <c r="FI157" s="192"/>
      <c r="FJ157" s="192"/>
      <c r="FK157" s="192"/>
      <c r="FL157" s="192"/>
      <c r="FM157" s="192"/>
      <c r="FN157" s="192"/>
      <c r="FO157" s="192"/>
      <c r="FP157" s="192"/>
      <c r="FQ157" s="192"/>
      <c r="FR157" s="192"/>
      <c r="FS157" s="192"/>
      <c r="FT157" s="192"/>
      <c r="FU157" s="192"/>
      <c r="FV157" s="192"/>
      <c r="FW157" s="192"/>
      <c r="FX157" s="192"/>
      <c r="FY157" s="192"/>
      <c r="FZ157" s="192"/>
      <c r="GA157" s="192"/>
      <c r="GB157" s="192"/>
      <c r="GC157" s="192"/>
      <c r="GD157" s="192"/>
      <c r="GE157" s="192"/>
      <c r="GF157" s="192"/>
      <c r="GG157" s="192"/>
      <c r="GH157" s="192"/>
      <c r="GI157" s="192"/>
      <c r="GJ157" s="192"/>
      <c r="GK157" s="192"/>
      <c r="GL157" s="192"/>
      <c r="GM157" s="192"/>
      <c r="GN157" s="192"/>
      <c r="GO157" s="192"/>
      <c r="GP157" s="192"/>
      <c r="GQ157" s="192"/>
      <c r="GR157" s="192"/>
      <c r="GS157" s="192"/>
      <c r="GT157" s="192"/>
      <c r="GU157" s="192"/>
      <c r="GV157" s="192"/>
      <c r="GW157" s="192"/>
      <c r="GX157" s="192"/>
      <c r="GY157" s="192"/>
      <c r="GZ157" s="192"/>
      <c r="HA157" s="192"/>
      <c r="HB157" s="192"/>
      <c r="HC157" s="192"/>
      <c r="HD157" s="192"/>
      <c r="HE157" s="192"/>
      <c r="HF157" s="192"/>
      <c r="HG157" s="192"/>
      <c r="HH157" s="192"/>
      <c r="HI157" s="192"/>
      <c r="HJ157" s="192"/>
      <c r="HK157" s="192"/>
      <c r="HL157" s="192"/>
      <c r="HM157" s="192"/>
      <c r="HN157" s="192"/>
      <c r="HO157" s="192"/>
      <c r="HP157" s="192"/>
      <c r="HQ157" s="192"/>
      <c r="HR157" s="192"/>
      <c r="HS157" s="192"/>
      <c r="HT157" s="192"/>
      <c r="HU157" s="192"/>
      <c r="HV157" s="192"/>
      <c r="HW157" s="192"/>
      <c r="HX157" s="192"/>
      <c r="HY157" s="192"/>
      <c r="HZ157" s="192"/>
      <c r="IA157" s="192"/>
      <c r="IB157" s="192"/>
      <c r="IC157" s="192"/>
      <c r="ID157" s="192"/>
      <c r="IE157" s="192"/>
      <c r="IF157" s="192"/>
      <c r="IG157" s="192"/>
      <c r="IH157" s="192"/>
      <c r="II157" s="192"/>
      <c r="IJ157" s="192"/>
      <c r="IK157" s="192"/>
      <c r="IL157" s="192"/>
      <c r="IM157" s="192"/>
      <c r="IN157" s="192"/>
      <c r="IO157" s="192"/>
      <c r="IP157" s="192"/>
      <c r="IQ157" s="192"/>
      <c r="IR157" s="192"/>
      <c r="IS157" s="192"/>
      <c r="IT157" s="192"/>
      <c r="IU157" s="192"/>
    </row>
    <row r="158" spans="1:255" x14ac:dyDescent="0.3">
      <c r="A158" s="215" t="s">
        <v>45</v>
      </c>
      <c r="B158" s="289">
        <v>20</v>
      </c>
      <c r="C158" s="271">
        <v>1.3</v>
      </c>
      <c r="D158" s="271">
        <v>0.2</v>
      </c>
      <c r="E158" s="271">
        <v>8.6</v>
      </c>
      <c r="F158" s="271">
        <v>43</v>
      </c>
      <c r="G158" s="265" t="s">
        <v>46</v>
      </c>
      <c r="H158" s="208" t="s">
        <v>47</v>
      </c>
      <c r="I158" s="285"/>
      <c r="J158" s="285"/>
      <c r="K158" s="285"/>
      <c r="L158" s="285"/>
      <c r="M158" s="285"/>
      <c r="N158" s="285"/>
      <c r="O158" s="285"/>
      <c r="P158" s="285"/>
      <c r="Q158" s="285"/>
      <c r="R158" s="285"/>
      <c r="S158" s="285"/>
      <c r="T158" s="285"/>
      <c r="U158" s="285"/>
      <c r="V158" s="285"/>
      <c r="W158" s="285"/>
      <c r="X158" s="285"/>
      <c r="Y158" s="285"/>
      <c r="Z158" s="285"/>
      <c r="AA158" s="285"/>
      <c r="AB158" s="285"/>
      <c r="AC158" s="285"/>
      <c r="AD158" s="285"/>
      <c r="AE158" s="285"/>
      <c r="AF158" s="285"/>
      <c r="AG158" s="285"/>
      <c r="AH158" s="285"/>
      <c r="AI158" s="285"/>
      <c r="AJ158" s="285"/>
      <c r="AK158" s="285"/>
      <c r="AL158" s="285"/>
      <c r="AM158" s="285"/>
      <c r="AN158" s="285"/>
      <c r="AO158" s="285"/>
      <c r="AP158" s="285"/>
      <c r="AQ158" s="285"/>
      <c r="AR158" s="285"/>
      <c r="AS158" s="285"/>
      <c r="AT158" s="285"/>
      <c r="AU158" s="285"/>
      <c r="AV158" s="285"/>
      <c r="AW158" s="285"/>
      <c r="AX158" s="285"/>
      <c r="AY158" s="285"/>
      <c r="AZ158" s="285"/>
      <c r="BA158" s="285"/>
      <c r="BB158" s="285"/>
      <c r="BC158" s="285"/>
      <c r="BD158" s="285"/>
      <c r="BE158" s="285"/>
      <c r="BF158" s="285"/>
      <c r="BG158" s="285"/>
      <c r="BH158" s="285"/>
      <c r="BI158" s="285"/>
      <c r="BJ158" s="285"/>
      <c r="BK158" s="285"/>
      <c r="BL158" s="285"/>
      <c r="BM158" s="285"/>
      <c r="BN158" s="285"/>
      <c r="BO158" s="285"/>
      <c r="BP158" s="285"/>
      <c r="BQ158" s="285"/>
      <c r="BR158" s="285"/>
      <c r="BS158" s="285"/>
      <c r="BT158" s="285"/>
      <c r="BU158" s="285"/>
      <c r="BV158" s="285"/>
      <c r="BW158" s="285"/>
      <c r="BX158" s="285"/>
      <c r="BY158" s="285"/>
      <c r="BZ158" s="285"/>
      <c r="CA158" s="285"/>
      <c r="CB158" s="285"/>
      <c r="CC158" s="285"/>
      <c r="CD158" s="285"/>
      <c r="CE158" s="285"/>
      <c r="CF158" s="285"/>
      <c r="CG158" s="285"/>
      <c r="CH158" s="285"/>
      <c r="CI158" s="285"/>
      <c r="CJ158" s="285"/>
      <c r="CK158" s="285"/>
      <c r="CL158" s="285"/>
      <c r="CM158" s="285"/>
      <c r="CN158" s="285"/>
      <c r="CO158" s="285"/>
      <c r="CP158" s="285"/>
      <c r="CQ158" s="285"/>
      <c r="CR158" s="285"/>
      <c r="CS158" s="285"/>
      <c r="CT158" s="285"/>
      <c r="CU158" s="285"/>
      <c r="CV158" s="285"/>
      <c r="CW158" s="285"/>
      <c r="CX158" s="285"/>
      <c r="CY158" s="285"/>
      <c r="CZ158" s="285"/>
      <c r="DA158" s="285"/>
      <c r="DB158" s="285"/>
      <c r="DC158" s="285"/>
      <c r="DD158" s="285"/>
      <c r="DE158" s="285"/>
      <c r="DF158" s="285"/>
      <c r="DG158" s="285"/>
      <c r="DH158" s="285"/>
      <c r="DI158" s="285"/>
      <c r="DJ158" s="285"/>
      <c r="DK158" s="285"/>
      <c r="DL158" s="285"/>
      <c r="DM158" s="285"/>
      <c r="DN158" s="285"/>
      <c r="DO158" s="285"/>
      <c r="DP158" s="285"/>
      <c r="DQ158" s="285"/>
      <c r="DR158" s="285"/>
      <c r="DS158" s="285"/>
      <c r="DT158" s="285"/>
      <c r="DU158" s="285"/>
      <c r="DV158" s="285"/>
      <c r="DW158" s="285"/>
      <c r="DX158" s="285"/>
      <c r="DY158" s="285"/>
      <c r="DZ158" s="285"/>
      <c r="EA158" s="285"/>
      <c r="EB158" s="285"/>
      <c r="EC158" s="285"/>
      <c r="ED158" s="285"/>
      <c r="EE158" s="285"/>
      <c r="EF158" s="285"/>
      <c r="EG158" s="285"/>
      <c r="EH158" s="285"/>
      <c r="EI158" s="285"/>
      <c r="EJ158" s="285"/>
      <c r="EK158" s="285"/>
      <c r="EL158" s="285"/>
      <c r="EM158" s="285"/>
      <c r="EN158" s="285"/>
      <c r="EO158" s="285"/>
      <c r="EP158" s="285"/>
      <c r="EQ158" s="285"/>
      <c r="ER158" s="285"/>
      <c r="ES158" s="285"/>
      <c r="ET158" s="285"/>
      <c r="EU158" s="285"/>
      <c r="EV158" s="285"/>
      <c r="EW158" s="285"/>
      <c r="EX158" s="285"/>
      <c r="EY158" s="285"/>
      <c r="EZ158" s="285"/>
      <c r="FA158" s="285"/>
      <c r="FB158" s="285"/>
      <c r="FC158" s="285"/>
      <c r="FD158" s="285"/>
      <c r="FE158" s="285"/>
      <c r="FF158" s="285"/>
      <c r="FG158" s="285"/>
      <c r="FH158" s="285"/>
      <c r="FI158" s="285"/>
      <c r="FJ158" s="285"/>
      <c r="FK158" s="285"/>
      <c r="FL158" s="285"/>
      <c r="FM158" s="285"/>
      <c r="FN158" s="285"/>
      <c r="FO158" s="285"/>
      <c r="FP158" s="285"/>
      <c r="FQ158" s="285"/>
      <c r="FR158" s="285"/>
      <c r="FS158" s="285"/>
      <c r="FT158" s="285"/>
      <c r="FU158" s="285"/>
      <c r="FV158" s="285"/>
      <c r="FW158" s="285"/>
      <c r="FX158" s="285"/>
      <c r="FY158" s="285"/>
      <c r="FZ158" s="285"/>
      <c r="GA158" s="285"/>
      <c r="GB158" s="285"/>
      <c r="GC158" s="285"/>
      <c r="GD158" s="285"/>
      <c r="GE158" s="285"/>
      <c r="GF158" s="285"/>
      <c r="GG158" s="285"/>
      <c r="GH158" s="285"/>
      <c r="GI158" s="285"/>
      <c r="GJ158" s="285"/>
      <c r="GK158" s="285"/>
      <c r="GL158" s="285"/>
      <c r="GM158" s="285"/>
      <c r="GN158" s="285"/>
      <c r="GO158" s="285"/>
      <c r="GP158" s="285"/>
      <c r="GQ158" s="285"/>
      <c r="GR158" s="285"/>
      <c r="GS158" s="285"/>
      <c r="GT158" s="285"/>
      <c r="GU158" s="285"/>
      <c r="GV158" s="285"/>
      <c r="GW158" s="285"/>
      <c r="GX158" s="285"/>
      <c r="GY158" s="285"/>
      <c r="GZ158" s="285"/>
      <c r="HA158" s="285"/>
      <c r="HB158" s="285"/>
      <c r="HC158" s="285"/>
      <c r="HD158" s="285"/>
      <c r="HE158" s="285"/>
      <c r="HF158" s="285"/>
      <c r="HG158" s="285"/>
      <c r="HH158" s="285"/>
      <c r="HI158" s="285"/>
      <c r="HJ158" s="285"/>
      <c r="HK158" s="285"/>
      <c r="HL158" s="285"/>
      <c r="HM158" s="285"/>
      <c r="HN158" s="285"/>
      <c r="HO158" s="285"/>
      <c r="HP158" s="285"/>
      <c r="HQ158" s="285"/>
      <c r="HR158" s="285"/>
      <c r="HS158" s="285"/>
      <c r="HT158" s="285"/>
      <c r="HU158" s="285"/>
      <c r="HV158" s="285"/>
      <c r="HW158" s="285"/>
      <c r="HX158" s="285"/>
      <c r="HY158" s="285"/>
      <c r="HZ158" s="285"/>
      <c r="IA158" s="285"/>
      <c r="IB158" s="285"/>
      <c r="IC158" s="285"/>
      <c r="ID158" s="285"/>
      <c r="IE158" s="285"/>
      <c r="IF158" s="285"/>
      <c r="IG158" s="285"/>
      <c r="IH158" s="285"/>
      <c r="II158" s="285"/>
      <c r="IJ158" s="285"/>
      <c r="IK158" s="285"/>
      <c r="IL158" s="285"/>
      <c r="IM158" s="285"/>
      <c r="IN158" s="285"/>
      <c r="IO158" s="285"/>
      <c r="IP158" s="285"/>
      <c r="IQ158" s="285"/>
      <c r="IR158" s="285"/>
      <c r="IS158" s="285"/>
      <c r="IT158" s="285"/>
      <c r="IU158" s="285"/>
    </row>
    <row r="159" spans="1:255" x14ac:dyDescent="0.3">
      <c r="A159" s="218" t="s">
        <v>25</v>
      </c>
      <c r="B159" s="188">
        <f>SUM(B154:B158)</f>
        <v>615</v>
      </c>
      <c r="C159" s="290">
        <f>SUM(C154:C158)</f>
        <v>21.42</v>
      </c>
      <c r="D159" s="290">
        <f>SUM(D154:D158)</f>
        <v>20.329999999999998</v>
      </c>
      <c r="E159" s="290">
        <f>SUM(E154:E158)</f>
        <v>86.02</v>
      </c>
      <c r="F159" s="290">
        <f>SUM(F154:F158)</f>
        <v>615.59999999999991</v>
      </c>
      <c r="G159" s="290"/>
      <c r="H159" s="290"/>
      <c r="I159" s="246"/>
      <c r="J159" s="246"/>
      <c r="K159" s="246"/>
      <c r="L159" s="246"/>
      <c r="M159" s="246"/>
      <c r="N159" s="246"/>
      <c r="O159" s="246"/>
      <c r="P159" s="246"/>
      <c r="Q159" s="246"/>
      <c r="R159" s="246"/>
      <c r="S159" s="246"/>
      <c r="T159" s="246"/>
      <c r="U159" s="246"/>
      <c r="V159" s="246"/>
      <c r="W159" s="246"/>
      <c r="X159" s="246"/>
      <c r="Y159" s="246"/>
      <c r="Z159" s="246"/>
      <c r="AA159" s="246"/>
      <c r="AB159" s="246"/>
      <c r="AC159" s="246"/>
      <c r="AD159" s="246"/>
      <c r="AE159" s="246"/>
      <c r="AF159" s="246"/>
      <c r="AG159" s="246"/>
      <c r="AH159" s="246"/>
      <c r="AI159" s="246"/>
      <c r="AJ159" s="246"/>
      <c r="AK159" s="246"/>
      <c r="AL159" s="246"/>
      <c r="AM159" s="246"/>
      <c r="AN159" s="246"/>
      <c r="AO159" s="246"/>
      <c r="AP159" s="246"/>
      <c r="AQ159" s="246"/>
      <c r="AR159" s="246"/>
      <c r="AS159" s="246"/>
      <c r="AT159" s="246"/>
      <c r="AU159" s="246"/>
      <c r="AV159" s="246"/>
      <c r="AW159" s="246"/>
      <c r="AX159" s="246"/>
      <c r="AY159" s="246"/>
      <c r="AZ159" s="246"/>
      <c r="BA159" s="246"/>
      <c r="BB159" s="246"/>
      <c r="BC159" s="246"/>
      <c r="BD159" s="246"/>
      <c r="BE159" s="246"/>
      <c r="BF159" s="246"/>
      <c r="BG159" s="246"/>
      <c r="BH159" s="246"/>
      <c r="BI159" s="246"/>
      <c r="BJ159" s="246"/>
      <c r="BK159" s="246"/>
      <c r="BL159" s="246"/>
      <c r="BM159" s="246"/>
      <c r="BN159" s="246"/>
      <c r="BO159" s="246"/>
      <c r="BP159" s="246"/>
      <c r="BQ159" s="246"/>
      <c r="BR159" s="246"/>
      <c r="BS159" s="246"/>
      <c r="BT159" s="246"/>
      <c r="BU159" s="246"/>
      <c r="BV159" s="246"/>
      <c r="BW159" s="246"/>
      <c r="BX159" s="246"/>
      <c r="BY159" s="246"/>
      <c r="BZ159" s="246"/>
      <c r="CA159" s="246"/>
      <c r="CB159" s="246"/>
      <c r="CC159" s="246"/>
      <c r="CD159" s="246"/>
      <c r="CE159" s="246"/>
      <c r="CF159" s="246"/>
      <c r="CG159" s="246"/>
      <c r="CH159" s="246"/>
      <c r="CI159" s="246"/>
      <c r="CJ159" s="246"/>
      <c r="CK159" s="246"/>
      <c r="CL159" s="246"/>
      <c r="CM159" s="246"/>
      <c r="CN159" s="246"/>
      <c r="CO159" s="246"/>
      <c r="CP159" s="246"/>
      <c r="CQ159" s="246"/>
      <c r="CR159" s="246"/>
      <c r="CS159" s="246"/>
      <c r="CT159" s="246"/>
      <c r="CU159" s="246"/>
      <c r="CV159" s="246"/>
      <c r="CW159" s="246"/>
      <c r="CX159" s="246"/>
      <c r="CY159" s="246"/>
      <c r="CZ159" s="246"/>
      <c r="DA159" s="246"/>
      <c r="DB159" s="246"/>
      <c r="DC159" s="246"/>
      <c r="DD159" s="246"/>
      <c r="DE159" s="246"/>
      <c r="DF159" s="246"/>
      <c r="DG159" s="246"/>
      <c r="DH159" s="246"/>
      <c r="DI159" s="246"/>
      <c r="DJ159" s="246"/>
      <c r="DK159" s="246"/>
      <c r="DL159" s="246"/>
      <c r="DM159" s="246"/>
      <c r="DN159" s="246"/>
      <c r="DO159" s="246"/>
      <c r="DP159" s="246"/>
      <c r="DQ159" s="246"/>
      <c r="DR159" s="246"/>
      <c r="DS159" s="246"/>
      <c r="DT159" s="246"/>
      <c r="DU159" s="246"/>
      <c r="DV159" s="246"/>
      <c r="DW159" s="246"/>
      <c r="DX159" s="246"/>
      <c r="DY159" s="246"/>
      <c r="DZ159" s="246"/>
      <c r="EA159" s="246"/>
      <c r="EB159" s="246"/>
      <c r="EC159" s="246"/>
      <c r="ED159" s="246"/>
      <c r="EE159" s="246"/>
      <c r="EF159" s="246"/>
      <c r="EG159" s="246"/>
      <c r="EH159" s="246"/>
      <c r="EI159" s="246"/>
      <c r="EJ159" s="246"/>
      <c r="EK159" s="246"/>
      <c r="EL159" s="246"/>
      <c r="EM159" s="246"/>
      <c r="EN159" s="246"/>
      <c r="EO159" s="246"/>
      <c r="EP159" s="246"/>
      <c r="EQ159" s="246"/>
      <c r="ER159" s="246"/>
      <c r="ES159" s="246"/>
      <c r="ET159" s="246"/>
      <c r="EU159" s="246"/>
      <c r="EV159" s="246"/>
      <c r="EW159" s="246"/>
      <c r="EX159" s="246"/>
      <c r="EY159" s="246"/>
      <c r="EZ159" s="246"/>
      <c r="FA159" s="246"/>
      <c r="FB159" s="246"/>
      <c r="FC159" s="246"/>
      <c r="FD159" s="246"/>
      <c r="FE159" s="246"/>
      <c r="FF159" s="246"/>
      <c r="FG159" s="246"/>
      <c r="FH159" s="246"/>
      <c r="FI159" s="246"/>
      <c r="FJ159" s="246"/>
      <c r="FK159" s="246"/>
      <c r="FL159" s="246"/>
      <c r="FM159" s="246"/>
      <c r="FN159" s="246"/>
      <c r="FO159" s="246"/>
      <c r="FP159" s="246"/>
      <c r="FQ159" s="246"/>
      <c r="FR159" s="246"/>
      <c r="FS159" s="246"/>
      <c r="FT159" s="246"/>
      <c r="FU159" s="246"/>
      <c r="FV159" s="246"/>
      <c r="FW159" s="246"/>
      <c r="FX159" s="246"/>
      <c r="FY159" s="246"/>
      <c r="FZ159" s="246"/>
      <c r="GA159" s="246"/>
      <c r="GB159" s="246"/>
      <c r="GC159" s="246"/>
      <c r="GD159" s="246"/>
      <c r="GE159" s="246"/>
      <c r="GF159" s="246"/>
      <c r="GG159" s="246"/>
      <c r="GH159" s="246"/>
      <c r="GI159" s="246"/>
      <c r="GJ159" s="246"/>
      <c r="GK159" s="246"/>
      <c r="GL159" s="246"/>
      <c r="GM159" s="246"/>
      <c r="GN159" s="246"/>
      <c r="GO159" s="246"/>
      <c r="GP159" s="246"/>
      <c r="GQ159" s="246"/>
      <c r="GR159" s="246"/>
      <c r="GS159" s="246"/>
      <c r="GT159" s="246"/>
      <c r="GU159" s="246"/>
      <c r="GV159" s="246"/>
      <c r="GW159" s="246"/>
      <c r="GX159" s="246"/>
      <c r="GY159" s="246"/>
      <c r="GZ159" s="246"/>
      <c r="HA159" s="246"/>
      <c r="HB159" s="246"/>
      <c r="HC159" s="246"/>
      <c r="HD159" s="246"/>
      <c r="HE159" s="246"/>
      <c r="HF159" s="246"/>
      <c r="HG159" s="246"/>
      <c r="HH159" s="246"/>
      <c r="HI159" s="246"/>
      <c r="HJ159" s="246"/>
      <c r="HK159" s="246"/>
      <c r="HL159" s="246"/>
      <c r="HM159" s="246"/>
      <c r="HN159" s="246"/>
      <c r="HO159" s="246"/>
      <c r="HP159" s="246"/>
      <c r="HQ159" s="246"/>
      <c r="HR159" s="246"/>
      <c r="HS159" s="246"/>
      <c r="HT159" s="246"/>
      <c r="HU159" s="246"/>
      <c r="HV159" s="246"/>
      <c r="HW159" s="246"/>
      <c r="HX159" s="246"/>
      <c r="HY159" s="246"/>
      <c r="HZ159" s="246"/>
      <c r="IA159" s="246"/>
      <c r="IB159" s="246"/>
      <c r="IC159" s="246"/>
      <c r="ID159" s="246"/>
      <c r="IE159" s="246"/>
      <c r="IF159" s="246"/>
      <c r="IG159" s="246"/>
      <c r="IH159" s="246"/>
      <c r="II159" s="246"/>
      <c r="IJ159" s="246"/>
      <c r="IK159" s="246"/>
      <c r="IL159" s="246"/>
      <c r="IM159" s="246"/>
      <c r="IN159" s="246"/>
      <c r="IO159" s="246"/>
      <c r="IP159" s="246"/>
      <c r="IQ159" s="246"/>
      <c r="IR159" s="246"/>
      <c r="IS159" s="246"/>
      <c r="IT159" s="246"/>
      <c r="IU159" s="246"/>
    </row>
    <row r="160" spans="1:255" x14ac:dyDescent="0.3">
      <c r="A160" s="263" t="s">
        <v>211</v>
      </c>
      <c r="B160" s="263"/>
      <c r="C160" s="308"/>
      <c r="D160" s="308"/>
      <c r="E160" s="308"/>
      <c r="F160" s="308"/>
      <c r="G160" s="263"/>
      <c r="H160" s="263"/>
    </row>
    <row r="161" spans="1:255" ht="24" x14ac:dyDescent="0.3">
      <c r="A161" s="221" t="s">
        <v>310</v>
      </c>
      <c r="B161" s="297">
        <v>50</v>
      </c>
      <c r="C161" s="231">
        <v>4.3600000000000003</v>
      </c>
      <c r="D161" s="231">
        <v>4.84</v>
      </c>
      <c r="E161" s="231">
        <v>29.04</v>
      </c>
      <c r="F161" s="231">
        <v>180.87</v>
      </c>
      <c r="G161" s="258" t="s">
        <v>195</v>
      </c>
      <c r="H161" s="253" t="s">
        <v>196</v>
      </c>
    </row>
    <row r="162" spans="1:255" x14ac:dyDescent="0.25">
      <c r="A162" s="307" t="s">
        <v>21</v>
      </c>
      <c r="B162" s="258">
        <v>215</v>
      </c>
      <c r="C162" s="288">
        <v>7.0000000000000007E-2</v>
      </c>
      <c r="D162" s="288">
        <v>0.02</v>
      </c>
      <c r="E162" s="288">
        <v>15</v>
      </c>
      <c r="F162" s="288">
        <v>60</v>
      </c>
      <c r="G162" s="258" t="s">
        <v>22</v>
      </c>
      <c r="H162" s="225" t="s">
        <v>23</v>
      </c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  <c r="AR162" s="192"/>
      <c r="AS162" s="192"/>
      <c r="AT162" s="192"/>
      <c r="AU162" s="192"/>
      <c r="AV162" s="192"/>
      <c r="AW162" s="192"/>
      <c r="AX162" s="192"/>
      <c r="AY162" s="192"/>
      <c r="AZ162" s="192"/>
      <c r="BA162" s="192"/>
      <c r="BB162" s="192"/>
      <c r="BC162" s="192"/>
      <c r="BD162" s="192"/>
      <c r="BE162" s="192"/>
      <c r="BF162" s="192"/>
      <c r="BG162" s="192"/>
      <c r="BH162" s="192"/>
      <c r="BI162" s="192"/>
      <c r="BJ162" s="192"/>
      <c r="BK162" s="192"/>
      <c r="BL162" s="192"/>
      <c r="BM162" s="192"/>
      <c r="BN162" s="192"/>
      <c r="BO162" s="192"/>
      <c r="BP162" s="192"/>
      <c r="BQ162" s="192"/>
      <c r="BR162" s="192"/>
      <c r="BS162" s="192"/>
      <c r="BT162" s="192"/>
      <c r="BU162" s="192"/>
      <c r="BV162" s="192"/>
      <c r="BW162" s="192"/>
      <c r="BX162" s="192"/>
      <c r="BY162" s="192"/>
      <c r="BZ162" s="192"/>
      <c r="CA162" s="192"/>
      <c r="CB162" s="192"/>
      <c r="CC162" s="192"/>
      <c r="CD162" s="192"/>
      <c r="CE162" s="192"/>
      <c r="CF162" s="192"/>
      <c r="CG162" s="192"/>
      <c r="CH162" s="192"/>
      <c r="CI162" s="192"/>
      <c r="CJ162" s="192"/>
      <c r="CK162" s="192"/>
      <c r="CL162" s="192"/>
      <c r="CM162" s="192"/>
      <c r="CN162" s="192"/>
      <c r="CO162" s="192"/>
      <c r="CP162" s="192"/>
      <c r="CQ162" s="192"/>
      <c r="CR162" s="192"/>
      <c r="CS162" s="192"/>
      <c r="CT162" s="192"/>
      <c r="CU162" s="192"/>
      <c r="CV162" s="192"/>
      <c r="CW162" s="192"/>
      <c r="CX162" s="192"/>
      <c r="CY162" s="192"/>
      <c r="CZ162" s="192"/>
      <c r="DA162" s="192"/>
      <c r="DB162" s="192"/>
      <c r="DC162" s="192"/>
      <c r="DD162" s="192"/>
      <c r="DE162" s="192"/>
      <c r="DF162" s="192"/>
      <c r="DG162" s="192"/>
      <c r="DH162" s="192"/>
      <c r="DI162" s="192"/>
      <c r="DJ162" s="192"/>
      <c r="DK162" s="192"/>
      <c r="DL162" s="192"/>
      <c r="DM162" s="192"/>
      <c r="DN162" s="192"/>
      <c r="DO162" s="192"/>
      <c r="DP162" s="192"/>
      <c r="DQ162" s="192"/>
      <c r="DR162" s="192"/>
      <c r="DS162" s="192"/>
      <c r="DT162" s="192"/>
      <c r="DU162" s="192"/>
      <c r="DV162" s="192"/>
      <c r="DW162" s="192"/>
      <c r="DX162" s="192"/>
      <c r="DY162" s="192"/>
      <c r="DZ162" s="192"/>
      <c r="EA162" s="192"/>
      <c r="EB162" s="192"/>
      <c r="EC162" s="192"/>
      <c r="ED162" s="192"/>
      <c r="EE162" s="192"/>
      <c r="EF162" s="192"/>
      <c r="EG162" s="192"/>
      <c r="EH162" s="192"/>
      <c r="EI162" s="192"/>
      <c r="EJ162" s="192"/>
      <c r="EK162" s="192"/>
      <c r="EL162" s="192"/>
      <c r="EM162" s="192"/>
      <c r="EN162" s="192"/>
      <c r="EO162" s="192"/>
      <c r="EP162" s="192"/>
      <c r="EQ162" s="192"/>
      <c r="ER162" s="192"/>
      <c r="ES162" s="192"/>
      <c r="ET162" s="192"/>
      <c r="EU162" s="192"/>
      <c r="EV162" s="192"/>
      <c r="EW162" s="192"/>
      <c r="EX162" s="192"/>
      <c r="EY162" s="192"/>
      <c r="EZ162" s="192"/>
      <c r="FA162" s="192"/>
      <c r="FB162" s="192"/>
      <c r="FC162" s="192"/>
      <c r="FD162" s="192"/>
      <c r="FE162" s="192"/>
      <c r="FF162" s="192"/>
      <c r="FG162" s="192"/>
      <c r="FH162" s="192"/>
      <c r="FI162" s="192"/>
      <c r="FJ162" s="192"/>
      <c r="FK162" s="192"/>
      <c r="FL162" s="192"/>
      <c r="FM162" s="192"/>
      <c r="FN162" s="192"/>
      <c r="FO162" s="192"/>
      <c r="FP162" s="192"/>
      <c r="FQ162" s="192"/>
      <c r="FR162" s="192"/>
      <c r="FS162" s="192"/>
      <c r="FT162" s="192"/>
      <c r="FU162" s="192"/>
      <c r="FV162" s="192"/>
      <c r="FW162" s="192"/>
      <c r="FX162" s="192"/>
      <c r="FY162" s="192"/>
      <c r="FZ162" s="192"/>
      <c r="GA162" s="192"/>
      <c r="GB162" s="192"/>
      <c r="GC162" s="192"/>
      <c r="GD162" s="192"/>
      <c r="GE162" s="192"/>
      <c r="GF162" s="192"/>
      <c r="GG162" s="192"/>
      <c r="GH162" s="192"/>
      <c r="GI162" s="192"/>
      <c r="GJ162" s="192"/>
      <c r="GK162" s="192"/>
      <c r="GL162" s="192"/>
      <c r="GM162" s="192"/>
      <c r="GN162" s="192"/>
      <c r="GO162" s="192"/>
      <c r="GP162" s="192"/>
      <c r="GQ162" s="192"/>
      <c r="GR162" s="192"/>
      <c r="GS162" s="192"/>
      <c r="GT162" s="192"/>
      <c r="GU162" s="192"/>
      <c r="GV162" s="192"/>
      <c r="GW162" s="192"/>
      <c r="GX162" s="192"/>
      <c r="GY162" s="192"/>
      <c r="GZ162" s="192"/>
      <c r="HA162" s="192"/>
      <c r="HB162" s="192"/>
      <c r="HC162" s="192"/>
      <c r="HD162" s="192"/>
      <c r="HE162" s="192"/>
      <c r="HF162" s="192"/>
      <c r="HG162" s="192"/>
      <c r="HH162" s="192"/>
      <c r="HI162" s="192"/>
      <c r="HJ162" s="192"/>
      <c r="HK162" s="192"/>
      <c r="HL162" s="192"/>
      <c r="HM162" s="192"/>
      <c r="HN162" s="192"/>
      <c r="HO162" s="192"/>
      <c r="HP162" s="192"/>
      <c r="HQ162" s="192"/>
      <c r="HR162" s="192"/>
      <c r="HS162" s="192"/>
      <c r="HT162" s="192"/>
      <c r="HU162" s="192"/>
      <c r="HV162" s="192"/>
      <c r="HW162" s="192"/>
      <c r="HX162" s="192"/>
      <c r="HY162" s="192"/>
      <c r="HZ162" s="192"/>
      <c r="IA162" s="192"/>
      <c r="IB162" s="192"/>
      <c r="IC162" s="192"/>
      <c r="ID162" s="192"/>
      <c r="IE162" s="192"/>
      <c r="IF162" s="192"/>
      <c r="IG162" s="192"/>
      <c r="IH162" s="192"/>
      <c r="II162" s="192"/>
      <c r="IJ162" s="192"/>
      <c r="IK162" s="192"/>
      <c r="IL162" s="192"/>
      <c r="IM162" s="192"/>
      <c r="IN162" s="192"/>
      <c r="IO162" s="192"/>
      <c r="IP162" s="192"/>
      <c r="IQ162" s="192"/>
      <c r="IR162" s="192"/>
      <c r="IS162" s="192"/>
      <c r="IT162" s="192"/>
      <c r="IU162" s="192"/>
    </row>
    <row r="163" spans="1:255" x14ac:dyDescent="0.3">
      <c r="A163" s="218" t="s">
        <v>25</v>
      </c>
      <c r="B163" s="188">
        <f>SUM(B161:B162)</f>
        <v>265</v>
      </c>
      <c r="C163" s="188">
        <f>SUM(C161:C162)</f>
        <v>4.4300000000000006</v>
      </c>
      <c r="D163" s="188">
        <f>SUM(D161:D162)</f>
        <v>4.8599999999999994</v>
      </c>
      <c r="E163" s="188">
        <f>SUM(E161:E162)</f>
        <v>44.04</v>
      </c>
      <c r="F163" s="188">
        <f>SUM(F161:F162)</f>
        <v>240.87</v>
      </c>
      <c r="G163" s="188"/>
      <c r="H163" s="188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  <c r="S163" s="246"/>
      <c r="T163" s="246"/>
      <c r="U163" s="246"/>
      <c r="V163" s="246"/>
      <c r="W163" s="246"/>
      <c r="X163" s="246"/>
      <c r="Y163" s="246"/>
      <c r="Z163" s="246"/>
      <c r="AA163" s="246"/>
      <c r="AB163" s="246"/>
      <c r="AC163" s="246"/>
      <c r="AD163" s="246"/>
      <c r="AE163" s="246"/>
      <c r="AF163" s="246"/>
      <c r="AG163" s="246"/>
      <c r="AH163" s="246"/>
      <c r="AI163" s="246"/>
      <c r="AJ163" s="246"/>
      <c r="AK163" s="246"/>
      <c r="AL163" s="246"/>
      <c r="AM163" s="246"/>
      <c r="AN163" s="246"/>
      <c r="AO163" s="246"/>
      <c r="AP163" s="246"/>
      <c r="AQ163" s="246"/>
      <c r="AR163" s="246"/>
      <c r="AS163" s="246"/>
      <c r="AT163" s="246"/>
      <c r="AU163" s="246"/>
      <c r="AV163" s="246"/>
      <c r="AW163" s="246"/>
      <c r="AX163" s="246"/>
      <c r="AY163" s="246"/>
      <c r="AZ163" s="246"/>
      <c r="BA163" s="246"/>
      <c r="BB163" s="246"/>
      <c r="BC163" s="246"/>
      <c r="BD163" s="246"/>
      <c r="BE163" s="246"/>
      <c r="BF163" s="246"/>
      <c r="BG163" s="246"/>
      <c r="BH163" s="246"/>
      <c r="BI163" s="246"/>
      <c r="BJ163" s="246"/>
      <c r="BK163" s="246"/>
      <c r="BL163" s="246"/>
      <c r="BM163" s="246"/>
      <c r="BN163" s="246"/>
      <c r="BO163" s="246"/>
      <c r="BP163" s="246"/>
      <c r="BQ163" s="246"/>
      <c r="BR163" s="246"/>
      <c r="BS163" s="246"/>
      <c r="BT163" s="246"/>
      <c r="BU163" s="246"/>
      <c r="BV163" s="246"/>
      <c r="BW163" s="246"/>
      <c r="BX163" s="246"/>
      <c r="BY163" s="246"/>
      <c r="BZ163" s="246"/>
      <c r="CA163" s="246"/>
      <c r="CB163" s="246"/>
      <c r="CC163" s="246"/>
      <c r="CD163" s="246"/>
      <c r="CE163" s="246"/>
      <c r="CF163" s="246"/>
      <c r="CG163" s="246"/>
      <c r="CH163" s="246"/>
      <c r="CI163" s="246"/>
      <c r="CJ163" s="246"/>
      <c r="CK163" s="246"/>
      <c r="CL163" s="246"/>
      <c r="CM163" s="246"/>
      <c r="CN163" s="246"/>
      <c r="CO163" s="246"/>
      <c r="CP163" s="246"/>
      <c r="CQ163" s="246"/>
      <c r="CR163" s="246"/>
      <c r="CS163" s="246"/>
      <c r="CT163" s="246"/>
      <c r="CU163" s="246"/>
      <c r="CV163" s="246"/>
      <c r="CW163" s="246"/>
      <c r="CX163" s="246"/>
      <c r="CY163" s="246"/>
      <c r="CZ163" s="246"/>
      <c r="DA163" s="246"/>
      <c r="DB163" s="246"/>
      <c r="DC163" s="246"/>
      <c r="DD163" s="246"/>
      <c r="DE163" s="246"/>
      <c r="DF163" s="246"/>
      <c r="DG163" s="246"/>
      <c r="DH163" s="246"/>
      <c r="DI163" s="246"/>
      <c r="DJ163" s="246"/>
      <c r="DK163" s="246"/>
      <c r="DL163" s="246"/>
      <c r="DM163" s="246"/>
      <c r="DN163" s="246"/>
      <c r="DO163" s="246"/>
      <c r="DP163" s="246"/>
      <c r="DQ163" s="246"/>
      <c r="DR163" s="246"/>
      <c r="DS163" s="246"/>
      <c r="DT163" s="246"/>
      <c r="DU163" s="246"/>
      <c r="DV163" s="246"/>
      <c r="DW163" s="246"/>
      <c r="DX163" s="246"/>
      <c r="DY163" s="246"/>
      <c r="DZ163" s="246"/>
      <c r="EA163" s="246"/>
      <c r="EB163" s="246"/>
      <c r="EC163" s="246"/>
      <c r="ED163" s="246"/>
      <c r="EE163" s="246"/>
      <c r="EF163" s="246"/>
      <c r="EG163" s="246"/>
      <c r="EH163" s="246"/>
      <c r="EI163" s="246"/>
      <c r="EJ163" s="246"/>
      <c r="EK163" s="246"/>
      <c r="EL163" s="246"/>
      <c r="EM163" s="246"/>
      <c r="EN163" s="246"/>
      <c r="EO163" s="246"/>
      <c r="EP163" s="246"/>
      <c r="EQ163" s="246"/>
      <c r="ER163" s="246"/>
      <c r="ES163" s="246"/>
      <c r="ET163" s="246"/>
      <c r="EU163" s="246"/>
      <c r="EV163" s="246"/>
      <c r="EW163" s="246"/>
      <c r="EX163" s="246"/>
      <c r="EY163" s="246"/>
      <c r="EZ163" s="246"/>
      <c r="FA163" s="246"/>
      <c r="FB163" s="246"/>
      <c r="FC163" s="246"/>
      <c r="FD163" s="246"/>
      <c r="FE163" s="246"/>
      <c r="FF163" s="246"/>
      <c r="FG163" s="246"/>
      <c r="FH163" s="246"/>
      <c r="FI163" s="246"/>
      <c r="FJ163" s="246"/>
      <c r="FK163" s="246"/>
      <c r="FL163" s="246"/>
      <c r="FM163" s="246"/>
      <c r="FN163" s="246"/>
      <c r="FO163" s="246"/>
      <c r="FP163" s="246"/>
      <c r="FQ163" s="246"/>
      <c r="FR163" s="246"/>
      <c r="FS163" s="246"/>
      <c r="FT163" s="246"/>
      <c r="FU163" s="246"/>
      <c r="FV163" s="246"/>
      <c r="FW163" s="246"/>
      <c r="FX163" s="246"/>
      <c r="FY163" s="246"/>
      <c r="FZ163" s="246"/>
      <c r="GA163" s="246"/>
      <c r="GB163" s="246"/>
      <c r="GC163" s="246"/>
      <c r="GD163" s="246"/>
      <c r="GE163" s="246"/>
      <c r="GF163" s="246"/>
      <c r="GG163" s="246"/>
      <c r="GH163" s="246"/>
      <c r="GI163" s="246"/>
      <c r="GJ163" s="246"/>
      <c r="GK163" s="246"/>
      <c r="GL163" s="246"/>
      <c r="GM163" s="246"/>
      <c r="GN163" s="246"/>
      <c r="GO163" s="246"/>
      <c r="GP163" s="246"/>
      <c r="GQ163" s="246"/>
      <c r="GR163" s="246"/>
      <c r="GS163" s="246"/>
      <c r="GT163" s="246"/>
      <c r="GU163" s="246"/>
      <c r="GV163" s="246"/>
      <c r="GW163" s="246"/>
      <c r="GX163" s="246"/>
      <c r="GY163" s="246"/>
      <c r="GZ163" s="246"/>
      <c r="HA163" s="246"/>
      <c r="HB163" s="246"/>
      <c r="HC163" s="246"/>
      <c r="HD163" s="246"/>
      <c r="HE163" s="246"/>
      <c r="HF163" s="246"/>
      <c r="HG163" s="246"/>
      <c r="HH163" s="246"/>
      <c r="HI163" s="246"/>
      <c r="HJ163" s="246"/>
      <c r="HK163" s="246"/>
      <c r="HL163" s="246"/>
      <c r="HM163" s="246"/>
      <c r="HN163" s="246"/>
      <c r="HO163" s="246"/>
      <c r="HP163" s="246"/>
      <c r="HQ163" s="246"/>
      <c r="HR163" s="246"/>
      <c r="HS163" s="246"/>
      <c r="HT163" s="246"/>
      <c r="HU163" s="246"/>
      <c r="HV163" s="246"/>
      <c r="HW163" s="246"/>
      <c r="HX163" s="246"/>
      <c r="HY163" s="246"/>
      <c r="HZ163" s="246"/>
      <c r="IA163" s="246"/>
      <c r="IB163" s="246"/>
      <c r="IC163" s="246"/>
      <c r="ID163" s="246"/>
      <c r="IE163" s="246"/>
      <c r="IF163" s="246"/>
      <c r="IG163" s="246"/>
      <c r="IH163" s="246"/>
      <c r="II163" s="246"/>
      <c r="IJ163" s="246"/>
      <c r="IK163" s="246"/>
      <c r="IL163" s="246"/>
      <c r="IM163" s="246"/>
      <c r="IN163" s="246"/>
      <c r="IO163" s="246"/>
      <c r="IP163" s="246"/>
      <c r="IQ163" s="246"/>
      <c r="IR163" s="246"/>
      <c r="IS163" s="246"/>
      <c r="IT163" s="246"/>
      <c r="IU163" s="246"/>
    </row>
    <row r="164" spans="1:255" x14ac:dyDescent="0.3">
      <c r="A164" s="218" t="s">
        <v>184</v>
      </c>
      <c r="B164" s="188">
        <f>SUM(B159,B163)</f>
        <v>880</v>
      </c>
      <c r="C164" s="188">
        <f>SUM(C159,C163)</f>
        <v>25.85</v>
      </c>
      <c r="D164" s="188">
        <f>SUM(D159,D163)</f>
        <v>25.189999999999998</v>
      </c>
      <c r="E164" s="188">
        <f>SUM(E159,E163)</f>
        <v>130.06</v>
      </c>
      <c r="F164" s="188">
        <f>SUM(F159,F163)</f>
        <v>856.46999999999991</v>
      </c>
      <c r="G164" s="188"/>
      <c r="H164" s="188"/>
      <c r="I164" s="246"/>
      <c r="J164" s="246"/>
      <c r="K164" s="246"/>
      <c r="L164" s="246"/>
      <c r="M164" s="246"/>
      <c r="N164" s="246"/>
      <c r="O164" s="246"/>
      <c r="P164" s="246"/>
      <c r="Q164" s="246"/>
      <c r="R164" s="246"/>
      <c r="S164" s="246"/>
      <c r="T164" s="246"/>
      <c r="U164" s="246"/>
      <c r="V164" s="246"/>
      <c r="W164" s="246"/>
      <c r="X164" s="246"/>
      <c r="Y164" s="246"/>
      <c r="Z164" s="246"/>
      <c r="AA164" s="246"/>
      <c r="AB164" s="246"/>
      <c r="AC164" s="246"/>
      <c r="AD164" s="246"/>
      <c r="AE164" s="246"/>
      <c r="AF164" s="246"/>
      <c r="AG164" s="246"/>
      <c r="AH164" s="246"/>
      <c r="AI164" s="246"/>
      <c r="AJ164" s="246"/>
      <c r="AK164" s="246"/>
      <c r="AL164" s="246"/>
      <c r="AM164" s="246"/>
      <c r="AN164" s="246"/>
      <c r="AO164" s="246"/>
      <c r="AP164" s="246"/>
      <c r="AQ164" s="246"/>
      <c r="AR164" s="246"/>
      <c r="AS164" s="246"/>
      <c r="AT164" s="246"/>
      <c r="AU164" s="246"/>
      <c r="AV164" s="246"/>
      <c r="AW164" s="246"/>
      <c r="AX164" s="246"/>
      <c r="AY164" s="246"/>
      <c r="AZ164" s="246"/>
      <c r="BA164" s="246"/>
      <c r="BB164" s="246"/>
      <c r="BC164" s="246"/>
      <c r="BD164" s="246"/>
      <c r="BE164" s="246"/>
      <c r="BF164" s="246"/>
      <c r="BG164" s="246"/>
      <c r="BH164" s="246"/>
      <c r="BI164" s="246"/>
      <c r="BJ164" s="246"/>
      <c r="BK164" s="246"/>
      <c r="BL164" s="246"/>
      <c r="BM164" s="246"/>
      <c r="BN164" s="246"/>
      <c r="BO164" s="246"/>
      <c r="BP164" s="246"/>
      <c r="BQ164" s="246"/>
      <c r="BR164" s="246"/>
      <c r="BS164" s="246"/>
      <c r="BT164" s="246"/>
      <c r="BU164" s="246"/>
      <c r="BV164" s="246"/>
      <c r="BW164" s="246"/>
      <c r="BX164" s="246"/>
      <c r="BY164" s="246"/>
      <c r="BZ164" s="246"/>
      <c r="CA164" s="246"/>
      <c r="CB164" s="246"/>
      <c r="CC164" s="246"/>
      <c r="CD164" s="246"/>
      <c r="CE164" s="246"/>
      <c r="CF164" s="246"/>
      <c r="CG164" s="246"/>
      <c r="CH164" s="246"/>
      <c r="CI164" s="246"/>
      <c r="CJ164" s="246"/>
      <c r="CK164" s="246"/>
      <c r="CL164" s="246"/>
      <c r="CM164" s="246"/>
      <c r="CN164" s="246"/>
      <c r="CO164" s="246"/>
      <c r="CP164" s="246"/>
      <c r="CQ164" s="246"/>
      <c r="CR164" s="246"/>
      <c r="CS164" s="246"/>
      <c r="CT164" s="246"/>
      <c r="CU164" s="246"/>
      <c r="CV164" s="246"/>
      <c r="CW164" s="246"/>
      <c r="CX164" s="246"/>
      <c r="CY164" s="246"/>
      <c r="CZ164" s="246"/>
      <c r="DA164" s="246"/>
      <c r="DB164" s="246"/>
      <c r="DC164" s="246"/>
      <c r="DD164" s="246"/>
      <c r="DE164" s="246"/>
      <c r="DF164" s="246"/>
      <c r="DG164" s="246"/>
      <c r="DH164" s="246"/>
      <c r="DI164" s="246"/>
      <c r="DJ164" s="246"/>
      <c r="DK164" s="246"/>
      <c r="DL164" s="246"/>
      <c r="DM164" s="246"/>
      <c r="DN164" s="246"/>
      <c r="DO164" s="246"/>
      <c r="DP164" s="246"/>
      <c r="DQ164" s="246"/>
      <c r="DR164" s="246"/>
      <c r="DS164" s="246"/>
      <c r="DT164" s="246"/>
      <c r="DU164" s="246"/>
      <c r="DV164" s="246"/>
      <c r="DW164" s="246"/>
      <c r="DX164" s="246"/>
      <c r="DY164" s="246"/>
      <c r="DZ164" s="246"/>
      <c r="EA164" s="246"/>
      <c r="EB164" s="246"/>
      <c r="EC164" s="246"/>
      <c r="ED164" s="246"/>
      <c r="EE164" s="246"/>
      <c r="EF164" s="246"/>
      <c r="EG164" s="246"/>
      <c r="EH164" s="246"/>
      <c r="EI164" s="246"/>
      <c r="EJ164" s="246"/>
      <c r="EK164" s="246"/>
      <c r="EL164" s="246"/>
      <c r="EM164" s="246"/>
      <c r="EN164" s="246"/>
      <c r="EO164" s="246"/>
      <c r="EP164" s="246"/>
      <c r="EQ164" s="246"/>
      <c r="ER164" s="246"/>
      <c r="ES164" s="246"/>
      <c r="ET164" s="246"/>
      <c r="EU164" s="246"/>
      <c r="EV164" s="246"/>
      <c r="EW164" s="246"/>
      <c r="EX164" s="246"/>
      <c r="EY164" s="246"/>
      <c r="EZ164" s="246"/>
      <c r="FA164" s="246"/>
      <c r="FB164" s="246"/>
      <c r="FC164" s="246"/>
      <c r="FD164" s="246"/>
      <c r="FE164" s="246"/>
      <c r="FF164" s="246"/>
      <c r="FG164" s="246"/>
      <c r="FH164" s="246"/>
      <c r="FI164" s="246"/>
      <c r="FJ164" s="246"/>
      <c r="FK164" s="246"/>
      <c r="FL164" s="246"/>
      <c r="FM164" s="246"/>
      <c r="FN164" s="246"/>
      <c r="FO164" s="246"/>
      <c r="FP164" s="246"/>
      <c r="FQ164" s="246"/>
      <c r="FR164" s="246"/>
      <c r="FS164" s="246"/>
      <c r="FT164" s="246"/>
      <c r="FU164" s="246"/>
      <c r="FV164" s="246"/>
      <c r="FW164" s="246"/>
      <c r="FX164" s="246"/>
      <c r="FY164" s="246"/>
      <c r="FZ164" s="246"/>
      <c r="GA164" s="246"/>
      <c r="GB164" s="246"/>
      <c r="GC164" s="246"/>
      <c r="GD164" s="246"/>
      <c r="GE164" s="246"/>
      <c r="GF164" s="246"/>
      <c r="GG164" s="246"/>
      <c r="GH164" s="246"/>
      <c r="GI164" s="246"/>
      <c r="GJ164" s="246"/>
      <c r="GK164" s="246"/>
      <c r="GL164" s="246"/>
      <c r="GM164" s="246"/>
      <c r="GN164" s="246"/>
      <c r="GO164" s="246"/>
      <c r="GP164" s="246"/>
      <c r="GQ164" s="246"/>
      <c r="GR164" s="246"/>
      <c r="GS164" s="246"/>
      <c r="GT164" s="246"/>
      <c r="GU164" s="246"/>
      <c r="GV164" s="246"/>
      <c r="GW164" s="246"/>
      <c r="GX164" s="246"/>
      <c r="GY164" s="246"/>
      <c r="GZ164" s="246"/>
      <c r="HA164" s="246"/>
      <c r="HB164" s="246"/>
      <c r="HC164" s="246"/>
      <c r="HD164" s="246"/>
      <c r="HE164" s="246"/>
      <c r="HF164" s="246"/>
      <c r="HG164" s="246"/>
      <c r="HH164" s="246"/>
      <c r="HI164" s="246"/>
      <c r="HJ164" s="246"/>
      <c r="HK164" s="246"/>
      <c r="HL164" s="246"/>
      <c r="HM164" s="246"/>
      <c r="HN164" s="246"/>
      <c r="HO164" s="246"/>
      <c r="HP164" s="246"/>
      <c r="HQ164" s="246"/>
      <c r="HR164" s="246"/>
      <c r="HS164" s="246"/>
      <c r="HT164" s="246"/>
      <c r="HU164" s="246"/>
      <c r="HV164" s="246"/>
      <c r="HW164" s="246"/>
      <c r="HX164" s="246"/>
      <c r="HY164" s="246"/>
      <c r="HZ164" s="246"/>
      <c r="IA164" s="246"/>
      <c r="IB164" s="246"/>
      <c r="IC164" s="246"/>
      <c r="ID164" s="246"/>
      <c r="IE164" s="246"/>
      <c r="IF164" s="246"/>
      <c r="IG164" s="246"/>
      <c r="IH164" s="246"/>
      <c r="II164" s="246"/>
      <c r="IJ164" s="246"/>
      <c r="IK164" s="246"/>
      <c r="IL164" s="246"/>
      <c r="IM164" s="246"/>
      <c r="IN164" s="246"/>
      <c r="IO164" s="246"/>
      <c r="IP164" s="246"/>
      <c r="IQ164" s="246"/>
      <c r="IR164" s="246"/>
      <c r="IS164" s="246"/>
      <c r="IT164" s="246"/>
      <c r="IU164" s="246"/>
    </row>
  </sheetData>
  <mergeCells count="38">
    <mergeCell ref="A153:H153"/>
    <mergeCell ref="A160:H160"/>
    <mergeCell ref="A126:H126"/>
    <mergeCell ref="A133:H133"/>
    <mergeCell ref="A138:H138"/>
    <mergeCell ref="A140:H140"/>
    <mergeCell ref="A146:H146"/>
    <mergeCell ref="A151:H151"/>
    <mergeCell ref="A99:H99"/>
    <mergeCell ref="A105:H105"/>
    <mergeCell ref="A110:H110"/>
    <mergeCell ref="A112:H112"/>
    <mergeCell ref="A119:H119"/>
    <mergeCell ref="A124:H124"/>
    <mergeCell ref="A77:H77"/>
    <mergeCell ref="A82:H82"/>
    <mergeCell ref="A83:H83"/>
    <mergeCell ref="A85:H85"/>
    <mergeCell ref="A92:H92"/>
    <mergeCell ref="A97:H97"/>
    <mergeCell ref="A51:H51"/>
    <mergeCell ref="A56:H56"/>
    <mergeCell ref="A58:H58"/>
    <mergeCell ref="A64:H64"/>
    <mergeCell ref="A69:H69"/>
    <mergeCell ref="A71:H71"/>
    <mergeCell ref="A23:H23"/>
    <mergeCell ref="A28:H28"/>
    <mergeCell ref="A30:H30"/>
    <mergeCell ref="A37:H37"/>
    <mergeCell ref="A42:H42"/>
    <mergeCell ref="A44:H44"/>
    <mergeCell ref="A1:H1"/>
    <mergeCell ref="A2:H2"/>
    <mergeCell ref="A4:H4"/>
    <mergeCell ref="A10:H10"/>
    <mergeCell ref="A15:H15"/>
    <mergeCell ref="A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1-4</vt:lpstr>
      <vt:lpstr>общее</vt:lpstr>
      <vt:lpstr>овз 1-4 1 см</vt:lpstr>
      <vt:lpstr>овз 1-4 2 см</vt:lpstr>
      <vt:lpstr>модуль14,2</vt:lpstr>
      <vt:lpstr>мо,сво 14.2</vt:lpstr>
      <vt:lpstr>модуль 14.1</vt:lpstr>
      <vt:lpstr>мо 14.1</vt:lpstr>
      <vt:lpstr>овз 14.1</vt:lpstr>
      <vt:lpstr>соп 14.1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СердитоваЮВ</dc:creator>
  <cp:lastModifiedBy>СердитоваЮВ</cp:lastModifiedBy>
  <dcterms:created xsi:type="dcterms:W3CDTF">2023-09-05T13:58:31Z</dcterms:created>
  <dcterms:modified xsi:type="dcterms:W3CDTF">2023-09-05T13:58:48Z</dcterms:modified>
</cp:coreProperties>
</file>