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1-4" sheetId="1" r:id="rId1"/>
    <sheet name="общее" sheetId="2" r:id="rId2"/>
    <sheet name="овз 1-4 1 см" sheetId="3" r:id="rId3"/>
    <sheet name="овз 1-4 2 см" sheetId="4" r:id="rId4"/>
    <sheet name="модуль14,2" sheetId="5" r:id="rId5"/>
    <sheet name="мо,сво 14.2" sheetId="6" r:id="rId6"/>
    <sheet name="модуль 14.1" sheetId="7" r:id="rId7"/>
    <sheet name="мо 14.1" sheetId="8" r:id="rId8"/>
    <sheet name="овз 14.1" sheetId="9" r:id="rId9"/>
    <sheet name="соп 14.1" sheetId="10" r:id="rId10"/>
  </sheets>
  <calcPr calcId="145621"/>
</workbook>
</file>

<file path=xl/calcChain.xml><?xml version="1.0" encoding="utf-8"?>
<calcChain xmlns="http://schemas.openxmlformats.org/spreadsheetml/2006/main">
  <c r="F93" i="10" l="1"/>
  <c r="E93" i="10"/>
  <c r="D93" i="10"/>
  <c r="C93" i="10"/>
  <c r="B93" i="10"/>
  <c r="F85" i="10"/>
  <c r="E85" i="10"/>
  <c r="D85" i="10"/>
  <c r="C85" i="10"/>
  <c r="B85" i="10"/>
  <c r="F77" i="10"/>
  <c r="E77" i="10"/>
  <c r="D77" i="10"/>
  <c r="C77" i="10"/>
  <c r="B77" i="10"/>
  <c r="F69" i="10"/>
  <c r="E69" i="10"/>
  <c r="D69" i="10"/>
  <c r="C69" i="10"/>
  <c r="B69" i="10"/>
  <c r="F61" i="10"/>
  <c r="E61" i="10"/>
  <c r="D61" i="10"/>
  <c r="C61" i="10"/>
  <c r="B61" i="10"/>
  <c r="F54" i="10"/>
  <c r="E54" i="10"/>
  <c r="D54" i="10"/>
  <c r="C54" i="10"/>
  <c r="B54" i="10"/>
  <c r="F45" i="10"/>
  <c r="E45" i="10"/>
  <c r="D45" i="10"/>
  <c r="C45" i="10"/>
  <c r="B45" i="10"/>
  <c r="F38" i="10"/>
  <c r="E38" i="10"/>
  <c r="D38" i="10"/>
  <c r="C38" i="10"/>
  <c r="B38" i="10"/>
  <c r="F31" i="10"/>
  <c r="E31" i="10"/>
  <c r="D31" i="10"/>
  <c r="C31" i="10"/>
  <c r="B31" i="10"/>
  <c r="F23" i="10"/>
  <c r="E23" i="10"/>
  <c r="D23" i="10"/>
  <c r="C23" i="10"/>
  <c r="B23" i="10"/>
  <c r="F15" i="10"/>
  <c r="E15" i="10"/>
  <c r="D15" i="10"/>
  <c r="C15" i="10"/>
  <c r="B15" i="10"/>
  <c r="F8" i="10"/>
  <c r="E8" i="10"/>
  <c r="D8" i="10"/>
  <c r="C8" i="10"/>
  <c r="B8" i="10"/>
  <c r="F164" i="9"/>
  <c r="E164" i="9"/>
  <c r="B164" i="9"/>
  <c r="F163" i="9"/>
  <c r="E163" i="9"/>
  <c r="D163" i="9"/>
  <c r="C163" i="9"/>
  <c r="B163" i="9"/>
  <c r="F159" i="9"/>
  <c r="E159" i="9"/>
  <c r="D159" i="9"/>
  <c r="D164" i="9" s="1"/>
  <c r="C159" i="9"/>
  <c r="B159" i="9"/>
  <c r="E150" i="9"/>
  <c r="D150" i="9"/>
  <c r="F149" i="9"/>
  <c r="E149" i="9"/>
  <c r="D149" i="9"/>
  <c r="C149" i="9"/>
  <c r="B149" i="9"/>
  <c r="F145" i="9"/>
  <c r="F150" i="9" s="1"/>
  <c r="E145" i="9"/>
  <c r="D145" i="9"/>
  <c r="C145" i="9"/>
  <c r="C150" i="9" s="1"/>
  <c r="B145" i="9"/>
  <c r="B150" i="9" s="1"/>
  <c r="C137" i="9"/>
  <c r="F136" i="9"/>
  <c r="E136" i="9"/>
  <c r="D136" i="9"/>
  <c r="D137" i="9" s="1"/>
  <c r="C136" i="9"/>
  <c r="B136" i="9"/>
  <c r="F132" i="9"/>
  <c r="F137" i="9" s="1"/>
  <c r="E132" i="9"/>
  <c r="E137" i="9" s="1"/>
  <c r="D132" i="9"/>
  <c r="C132" i="9"/>
  <c r="B132" i="9"/>
  <c r="B137" i="9" s="1"/>
  <c r="F123" i="9"/>
  <c r="C123" i="9"/>
  <c r="B123" i="9"/>
  <c r="F122" i="9"/>
  <c r="E122" i="9"/>
  <c r="D122" i="9"/>
  <c r="C122" i="9"/>
  <c r="B122" i="9"/>
  <c r="F118" i="9"/>
  <c r="E118" i="9"/>
  <c r="E123" i="9" s="1"/>
  <c r="D118" i="9"/>
  <c r="C118" i="9"/>
  <c r="B118" i="9"/>
  <c r="F109" i="9"/>
  <c r="E109" i="9"/>
  <c r="F108" i="9"/>
  <c r="E108" i="9"/>
  <c r="D108" i="9"/>
  <c r="C108" i="9"/>
  <c r="B108" i="9"/>
  <c r="B109" i="9" s="1"/>
  <c r="F104" i="9"/>
  <c r="E104" i="9"/>
  <c r="D104" i="9"/>
  <c r="D109" i="9" s="1"/>
  <c r="C104" i="9"/>
  <c r="C109" i="9" s="1"/>
  <c r="B104" i="9"/>
  <c r="D96" i="9"/>
  <c r="F95" i="9"/>
  <c r="E95" i="9"/>
  <c r="E96" i="9" s="1"/>
  <c r="D95" i="9"/>
  <c r="C95" i="9"/>
  <c r="B95" i="9"/>
  <c r="F91" i="9"/>
  <c r="F96" i="9" s="1"/>
  <c r="E91" i="9"/>
  <c r="D91" i="9"/>
  <c r="C91" i="9"/>
  <c r="C96" i="9" s="1"/>
  <c r="B91" i="9"/>
  <c r="B96" i="9" s="1"/>
  <c r="C81" i="9"/>
  <c r="F80" i="9"/>
  <c r="E80" i="9"/>
  <c r="D80" i="9"/>
  <c r="D81" i="9" s="1"/>
  <c r="C80" i="9"/>
  <c r="B80" i="9"/>
  <c r="F76" i="9"/>
  <c r="F81" i="9" s="1"/>
  <c r="E76" i="9"/>
  <c r="D76" i="9"/>
  <c r="C76" i="9"/>
  <c r="B76" i="9"/>
  <c r="B81" i="9" s="1"/>
  <c r="F68" i="9"/>
  <c r="B68" i="9"/>
  <c r="F67" i="9"/>
  <c r="E67" i="9"/>
  <c r="D67" i="9"/>
  <c r="C67" i="9"/>
  <c r="C68" i="9" s="1"/>
  <c r="B67" i="9"/>
  <c r="F63" i="9"/>
  <c r="E63" i="9"/>
  <c r="E68" i="9" s="1"/>
  <c r="D63" i="9"/>
  <c r="D68" i="9" s="1"/>
  <c r="C63" i="9"/>
  <c r="B63" i="9"/>
  <c r="F55" i="9"/>
  <c r="E55" i="9"/>
  <c r="B55" i="9"/>
  <c r="F54" i="9"/>
  <c r="E54" i="9"/>
  <c r="D54" i="9"/>
  <c r="C54" i="9"/>
  <c r="B54" i="9"/>
  <c r="F50" i="9"/>
  <c r="E50" i="9"/>
  <c r="D50" i="9"/>
  <c r="D55" i="9" s="1"/>
  <c r="C50" i="9"/>
  <c r="B50" i="9"/>
  <c r="E41" i="9"/>
  <c r="D41" i="9"/>
  <c r="F40" i="9"/>
  <c r="E40" i="9"/>
  <c r="D40" i="9"/>
  <c r="C40" i="9"/>
  <c r="B40" i="9"/>
  <c r="F36" i="9"/>
  <c r="F41" i="9" s="1"/>
  <c r="E36" i="9"/>
  <c r="D36" i="9"/>
  <c r="C36" i="9"/>
  <c r="C41" i="9" s="1"/>
  <c r="B36" i="9"/>
  <c r="B41" i="9" s="1"/>
  <c r="C27" i="9"/>
  <c r="F26" i="9"/>
  <c r="E26" i="9"/>
  <c r="D26" i="9"/>
  <c r="D27" i="9" s="1"/>
  <c r="C26" i="9"/>
  <c r="B26" i="9"/>
  <c r="F22" i="9"/>
  <c r="F27" i="9" s="1"/>
  <c r="E22" i="9"/>
  <c r="E27" i="9" s="1"/>
  <c r="D22" i="9"/>
  <c r="C22" i="9"/>
  <c r="B22" i="9"/>
  <c r="B27" i="9" s="1"/>
  <c r="F14" i="9"/>
  <c r="C14" i="9"/>
  <c r="B14" i="9"/>
  <c r="F13" i="9"/>
  <c r="E13" i="9"/>
  <c r="D13" i="9"/>
  <c r="C13" i="9"/>
  <c r="B13" i="9"/>
  <c r="F9" i="9"/>
  <c r="E9" i="9"/>
  <c r="E14" i="9" s="1"/>
  <c r="D9" i="9"/>
  <c r="C9" i="9"/>
  <c r="B9" i="9"/>
  <c r="F109" i="8"/>
  <c r="E109" i="8"/>
  <c r="D109" i="8"/>
  <c r="C109" i="8"/>
  <c r="B109" i="8"/>
  <c r="F100" i="8"/>
  <c r="E100" i="8"/>
  <c r="D100" i="8"/>
  <c r="C100" i="8"/>
  <c r="B100" i="8"/>
  <c r="F91" i="8"/>
  <c r="E91" i="8"/>
  <c r="D91" i="8"/>
  <c r="C91" i="8"/>
  <c r="B91" i="8"/>
  <c r="F82" i="8"/>
  <c r="E82" i="8"/>
  <c r="D82" i="8"/>
  <c r="C82" i="8"/>
  <c r="B82" i="8"/>
  <c r="F73" i="8"/>
  <c r="E73" i="8"/>
  <c r="D73" i="8"/>
  <c r="C73" i="8"/>
  <c r="B73" i="8"/>
  <c r="F64" i="8"/>
  <c r="B64" i="8"/>
  <c r="F59" i="8"/>
  <c r="E59" i="8"/>
  <c r="E64" i="8" s="1"/>
  <c r="D59" i="8"/>
  <c r="D64" i="8" s="1"/>
  <c r="C59" i="8"/>
  <c r="C64" i="8" s="1"/>
  <c r="F54" i="8"/>
  <c r="E54" i="8"/>
  <c r="D54" i="8"/>
  <c r="C54" i="8"/>
  <c r="B54" i="8"/>
  <c r="F45" i="8"/>
  <c r="E45" i="8"/>
  <c r="D45" i="8"/>
  <c r="C45" i="8"/>
  <c r="B45" i="8"/>
  <c r="F36" i="8"/>
  <c r="E36" i="8"/>
  <c r="D36" i="8"/>
  <c r="C36" i="8"/>
  <c r="B36" i="8"/>
  <c r="F27" i="8"/>
  <c r="E27" i="8"/>
  <c r="D27" i="8"/>
  <c r="C27" i="8"/>
  <c r="B27" i="8"/>
  <c r="F18" i="8"/>
  <c r="E18" i="8"/>
  <c r="D18" i="8"/>
  <c r="C18" i="8"/>
  <c r="B18" i="8"/>
  <c r="F10" i="8"/>
  <c r="E10" i="8"/>
  <c r="D10" i="8"/>
  <c r="C10" i="8"/>
  <c r="B10" i="8"/>
  <c r="F113" i="7"/>
  <c r="E113" i="7"/>
  <c r="B113" i="7"/>
  <c r="E112" i="7"/>
  <c r="D112" i="7"/>
  <c r="D113" i="7" s="1"/>
  <c r="C112" i="7"/>
  <c r="C113" i="7" s="1"/>
  <c r="F104" i="7"/>
  <c r="E104" i="7"/>
  <c r="D104" i="7"/>
  <c r="C104" i="7"/>
  <c r="B104" i="7"/>
  <c r="F95" i="7"/>
  <c r="B95" i="7"/>
  <c r="E94" i="7"/>
  <c r="E95" i="7" s="1"/>
  <c r="D94" i="7"/>
  <c r="D95" i="7" s="1"/>
  <c r="C94" i="7"/>
  <c r="C95" i="7" s="1"/>
  <c r="F86" i="7"/>
  <c r="E86" i="7"/>
  <c r="D86" i="7"/>
  <c r="C86" i="7"/>
  <c r="B86" i="7"/>
  <c r="F76" i="7"/>
  <c r="B76" i="7"/>
  <c r="E75" i="7"/>
  <c r="E76" i="7" s="1"/>
  <c r="D75" i="7"/>
  <c r="D76" i="7" s="1"/>
  <c r="C75" i="7"/>
  <c r="C76" i="7" s="1"/>
  <c r="E67" i="7"/>
  <c r="C67" i="7"/>
  <c r="B67" i="7"/>
  <c r="F62" i="7"/>
  <c r="F67" i="7" s="1"/>
  <c r="D62" i="7"/>
  <c r="D67" i="7" s="1"/>
  <c r="F56" i="7"/>
  <c r="E56" i="7"/>
  <c r="D56" i="7"/>
  <c r="C56" i="7"/>
  <c r="B56" i="7"/>
  <c r="F48" i="7"/>
  <c r="B48" i="7"/>
  <c r="E47" i="7"/>
  <c r="E48" i="7" s="1"/>
  <c r="D47" i="7"/>
  <c r="D48" i="7" s="1"/>
  <c r="C47" i="7"/>
  <c r="C48" i="7" s="1"/>
  <c r="F39" i="7"/>
  <c r="E39" i="7"/>
  <c r="D39" i="7"/>
  <c r="C39" i="7"/>
  <c r="B39" i="7"/>
  <c r="F29" i="7"/>
  <c r="E29" i="7"/>
  <c r="D29" i="7"/>
  <c r="B29" i="7"/>
  <c r="E28" i="7"/>
  <c r="D28" i="7"/>
  <c r="C28" i="7"/>
  <c r="C29" i="7" s="1"/>
  <c r="F20" i="7"/>
  <c r="E20" i="7"/>
  <c r="D20" i="7"/>
  <c r="C20" i="7"/>
  <c r="B20" i="7"/>
  <c r="F11" i="7"/>
  <c r="E11" i="7"/>
  <c r="B11" i="7"/>
  <c r="E10" i="7"/>
  <c r="D10" i="7"/>
  <c r="D11" i="7" s="1"/>
  <c r="C10" i="7"/>
  <c r="C11" i="7" s="1"/>
  <c r="F168" i="6"/>
  <c r="E168" i="6"/>
  <c r="D168" i="6"/>
  <c r="C168" i="6"/>
  <c r="B168" i="6"/>
  <c r="F166" i="6"/>
  <c r="E166" i="6"/>
  <c r="F163" i="6"/>
  <c r="E163" i="6"/>
  <c r="D163" i="6"/>
  <c r="C163" i="6"/>
  <c r="B163" i="6"/>
  <c r="F154" i="6"/>
  <c r="E154" i="6"/>
  <c r="D154" i="6"/>
  <c r="C154" i="6"/>
  <c r="B154" i="6"/>
  <c r="F152" i="6"/>
  <c r="E152" i="6"/>
  <c r="F149" i="6"/>
  <c r="E149" i="6"/>
  <c r="D149" i="6"/>
  <c r="C149" i="6"/>
  <c r="B149" i="6"/>
  <c r="F141" i="6"/>
  <c r="E141" i="6"/>
  <c r="D141" i="6"/>
  <c r="C141" i="6"/>
  <c r="B141" i="6"/>
  <c r="F139" i="6"/>
  <c r="E139" i="6"/>
  <c r="E136" i="6"/>
  <c r="C136" i="6"/>
  <c r="B136" i="6"/>
  <c r="F132" i="6"/>
  <c r="F136" i="6" s="1"/>
  <c r="D132" i="6"/>
  <c r="D136" i="6" s="1"/>
  <c r="D127" i="6"/>
  <c r="C127" i="6"/>
  <c r="B127" i="6"/>
  <c r="F125" i="6"/>
  <c r="F127" i="6" s="1"/>
  <c r="E125" i="6"/>
  <c r="E127" i="6" s="1"/>
  <c r="F122" i="6"/>
  <c r="E122" i="6"/>
  <c r="D122" i="6"/>
  <c r="C122" i="6"/>
  <c r="B122" i="6"/>
  <c r="D113" i="6"/>
  <c r="C113" i="6"/>
  <c r="B113" i="6"/>
  <c r="F111" i="6"/>
  <c r="F113" i="6" s="1"/>
  <c r="E111" i="6"/>
  <c r="E113" i="6" s="1"/>
  <c r="F108" i="6"/>
  <c r="E108" i="6"/>
  <c r="D108" i="6"/>
  <c r="C108" i="6"/>
  <c r="B108" i="6"/>
  <c r="D99" i="6"/>
  <c r="C99" i="6"/>
  <c r="B99" i="6"/>
  <c r="F97" i="6"/>
  <c r="F99" i="6" s="1"/>
  <c r="E97" i="6"/>
  <c r="E99" i="6" s="1"/>
  <c r="F94" i="6"/>
  <c r="E94" i="6"/>
  <c r="D94" i="6"/>
  <c r="C94" i="6"/>
  <c r="B94" i="6"/>
  <c r="D84" i="6"/>
  <c r="C84" i="6"/>
  <c r="B84" i="6"/>
  <c r="F82" i="6"/>
  <c r="F84" i="6" s="1"/>
  <c r="E82" i="6"/>
  <c r="E84" i="6" s="1"/>
  <c r="F79" i="6"/>
  <c r="E79" i="6"/>
  <c r="D79" i="6"/>
  <c r="C79" i="6"/>
  <c r="B79" i="6"/>
  <c r="D71" i="6"/>
  <c r="C71" i="6"/>
  <c r="B71" i="6"/>
  <c r="F69" i="6"/>
  <c r="F71" i="6" s="1"/>
  <c r="E69" i="6"/>
  <c r="E71" i="6" s="1"/>
  <c r="F66" i="6"/>
  <c r="E66" i="6"/>
  <c r="D66" i="6"/>
  <c r="C66" i="6"/>
  <c r="B66" i="6"/>
  <c r="D57" i="6"/>
  <c r="C57" i="6"/>
  <c r="B57" i="6"/>
  <c r="F55" i="6"/>
  <c r="F57" i="6" s="1"/>
  <c r="E55" i="6"/>
  <c r="E57" i="6" s="1"/>
  <c r="F52" i="6"/>
  <c r="E52" i="6"/>
  <c r="D52" i="6"/>
  <c r="C52" i="6"/>
  <c r="B52" i="6"/>
  <c r="D43" i="6"/>
  <c r="C43" i="6"/>
  <c r="B43" i="6"/>
  <c r="F41" i="6"/>
  <c r="F43" i="6" s="1"/>
  <c r="E41" i="6"/>
  <c r="E43" i="6" s="1"/>
  <c r="F38" i="6"/>
  <c r="E38" i="6"/>
  <c r="D38" i="6"/>
  <c r="C38" i="6"/>
  <c r="B38" i="6"/>
  <c r="D28" i="6"/>
  <c r="C28" i="6"/>
  <c r="B28" i="6"/>
  <c r="F26" i="6"/>
  <c r="F28" i="6" s="1"/>
  <c r="E26" i="6"/>
  <c r="E28" i="6" s="1"/>
  <c r="F23" i="6"/>
  <c r="E23" i="6"/>
  <c r="D23" i="6"/>
  <c r="C23" i="6"/>
  <c r="B23" i="6"/>
  <c r="D15" i="6"/>
  <c r="C15" i="6"/>
  <c r="B15" i="6"/>
  <c r="F13" i="6"/>
  <c r="F15" i="6" s="1"/>
  <c r="E13" i="6"/>
  <c r="E15" i="6" s="1"/>
  <c r="F10" i="6"/>
  <c r="E10" i="6"/>
  <c r="D10" i="6"/>
  <c r="C10" i="6"/>
  <c r="B10" i="6"/>
  <c r="F325" i="5"/>
  <c r="E325" i="5"/>
  <c r="D325" i="5"/>
  <c r="C325" i="5"/>
  <c r="B325" i="5"/>
  <c r="F321" i="5"/>
  <c r="E321" i="5"/>
  <c r="D321" i="5"/>
  <c r="C321" i="5"/>
  <c r="B321" i="5"/>
  <c r="F314" i="5"/>
  <c r="B314" i="5"/>
  <c r="E313" i="5"/>
  <c r="E314" i="5" s="1"/>
  <c r="D313" i="5"/>
  <c r="D314" i="5" s="1"/>
  <c r="C313" i="5"/>
  <c r="C314" i="5" s="1"/>
  <c r="F308" i="5"/>
  <c r="E308" i="5"/>
  <c r="D308" i="5"/>
  <c r="C308" i="5"/>
  <c r="B308" i="5"/>
  <c r="F299" i="5"/>
  <c r="E299" i="5"/>
  <c r="D299" i="5"/>
  <c r="C299" i="5"/>
  <c r="B299" i="5"/>
  <c r="F295" i="5"/>
  <c r="E295" i="5"/>
  <c r="D295" i="5"/>
  <c r="C295" i="5"/>
  <c r="B295" i="5"/>
  <c r="F287" i="5"/>
  <c r="E287" i="5"/>
  <c r="D287" i="5"/>
  <c r="B287" i="5"/>
  <c r="E286" i="5"/>
  <c r="D286" i="5"/>
  <c r="C286" i="5"/>
  <c r="C287" i="5" s="1"/>
  <c r="F281" i="5"/>
  <c r="E281" i="5"/>
  <c r="D281" i="5"/>
  <c r="C281" i="5"/>
  <c r="B281" i="5"/>
  <c r="F272" i="5"/>
  <c r="E272" i="5"/>
  <c r="D272" i="5"/>
  <c r="C272" i="5"/>
  <c r="B272" i="5"/>
  <c r="F268" i="5"/>
  <c r="E268" i="5"/>
  <c r="C268" i="5"/>
  <c r="B268" i="5"/>
  <c r="F263" i="5"/>
  <c r="D263" i="5"/>
  <c r="D268" i="5" s="1"/>
  <c r="B260" i="5"/>
  <c r="E259" i="5"/>
  <c r="E260" i="5" s="1"/>
  <c r="D259" i="5"/>
  <c r="C259" i="5"/>
  <c r="C260" i="5" s="1"/>
  <c r="F256" i="5"/>
  <c r="F260" i="5" s="1"/>
  <c r="D256" i="5"/>
  <c r="D260" i="5" s="1"/>
  <c r="F254" i="5"/>
  <c r="E254" i="5"/>
  <c r="D254" i="5"/>
  <c r="C254" i="5"/>
  <c r="B254" i="5"/>
  <c r="F247" i="5"/>
  <c r="E247" i="5"/>
  <c r="D247" i="5"/>
  <c r="C247" i="5"/>
  <c r="B247" i="5"/>
  <c r="F242" i="5"/>
  <c r="E242" i="5"/>
  <c r="D242" i="5"/>
  <c r="C242" i="5"/>
  <c r="B242" i="5"/>
  <c r="F234" i="5"/>
  <c r="B234" i="5"/>
  <c r="E233" i="5"/>
  <c r="E234" i="5" s="1"/>
  <c r="D233" i="5"/>
  <c r="D234" i="5" s="1"/>
  <c r="C233" i="5"/>
  <c r="C234" i="5" s="1"/>
  <c r="F228" i="5"/>
  <c r="E228" i="5"/>
  <c r="D228" i="5"/>
  <c r="C228" i="5"/>
  <c r="B228" i="5"/>
  <c r="F219" i="5"/>
  <c r="E219" i="5"/>
  <c r="D219" i="5"/>
  <c r="C219" i="5"/>
  <c r="B219" i="5"/>
  <c r="E215" i="5"/>
  <c r="D215" i="5"/>
  <c r="C215" i="5"/>
  <c r="B215" i="5"/>
  <c r="F212" i="5"/>
  <c r="F215" i="5" s="1"/>
  <c r="E212" i="5"/>
  <c r="F207" i="5"/>
  <c r="B207" i="5"/>
  <c r="E206" i="5"/>
  <c r="E207" i="5" s="1"/>
  <c r="D206" i="5"/>
  <c r="D207" i="5" s="1"/>
  <c r="C206" i="5"/>
  <c r="C207" i="5" s="1"/>
  <c r="F201" i="5"/>
  <c r="E201" i="5"/>
  <c r="D201" i="5"/>
  <c r="C201" i="5"/>
  <c r="B201" i="5"/>
  <c r="F192" i="5"/>
  <c r="E192" i="5"/>
  <c r="D192" i="5"/>
  <c r="C192" i="5"/>
  <c r="B192" i="5"/>
  <c r="F188" i="5"/>
  <c r="E188" i="5"/>
  <c r="D188" i="5"/>
  <c r="C188" i="5"/>
  <c r="B188" i="5"/>
  <c r="F180" i="5"/>
  <c r="B180" i="5"/>
  <c r="E179" i="5"/>
  <c r="E180" i="5" s="1"/>
  <c r="D179" i="5"/>
  <c r="D180" i="5" s="1"/>
  <c r="C179" i="5"/>
  <c r="C180" i="5" s="1"/>
  <c r="F174" i="5"/>
  <c r="E174" i="5"/>
  <c r="D174" i="5"/>
  <c r="C174" i="5"/>
  <c r="B174" i="5"/>
  <c r="F164" i="5"/>
  <c r="E164" i="5"/>
  <c r="D164" i="5"/>
  <c r="C164" i="5"/>
  <c r="B164" i="5"/>
  <c r="F160" i="5"/>
  <c r="E160" i="5"/>
  <c r="D160" i="5"/>
  <c r="C160" i="5"/>
  <c r="B160" i="5"/>
  <c r="F152" i="5"/>
  <c r="B152" i="5"/>
  <c r="E151" i="5"/>
  <c r="E152" i="5" s="1"/>
  <c r="D151" i="5"/>
  <c r="D152" i="5" s="1"/>
  <c r="C151" i="5"/>
  <c r="C152" i="5" s="1"/>
  <c r="F146" i="5"/>
  <c r="E146" i="5"/>
  <c r="D146" i="5"/>
  <c r="C146" i="5"/>
  <c r="B146" i="5"/>
  <c r="F137" i="5"/>
  <c r="E137" i="5"/>
  <c r="D137" i="5"/>
  <c r="C137" i="5"/>
  <c r="B137" i="5"/>
  <c r="F133" i="5"/>
  <c r="E133" i="5"/>
  <c r="D133" i="5"/>
  <c r="C133" i="5"/>
  <c r="B133" i="5"/>
  <c r="F125" i="5"/>
  <c r="E125" i="5"/>
  <c r="D125" i="5"/>
  <c r="B125" i="5"/>
  <c r="E124" i="5"/>
  <c r="D124" i="5"/>
  <c r="C124" i="5"/>
  <c r="C125" i="5" s="1"/>
  <c r="F119" i="5"/>
  <c r="E119" i="5"/>
  <c r="D119" i="5"/>
  <c r="C119" i="5"/>
  <c r="B119" i="5"/>
  <c r="F110" i="5"/>
  <c r="E110" i="5"/>
  <c r="D110" i="5"/>
  <c r="C110" i="5"/>
  <c r="B110" i="5"/>
  <c r="F106" i="5"/>
  <c r="E106" i="5"/>
  <c r="D106" i="5"/>
  <c r="C106" i="5"/>
  <c r="B106" i="5"/>
  <c r="F98" i="5"/>
  <c r="B98" i="5"/>
  <c r="E97" i="5"/>
  <c r="E98" i="5" s="1"/>
  <c r="D97" i="5"/>
  <c r="D98" i="5" s="1"/>
  <c r="C97" i="5"/>
  <c r="C98" i="5" s="1"/>
  <c r="F92" i="5"/>
  <c r="E92" i="5"/>
  <c r="D92" i="5"/>
  <c r="C92" i="5"/>
  <c r="B92" i="5"/>
  <c r="F83" i="5"/>
  <c r="E83" i="5"/>
  <c r="D83" i="5"/>
  <c r="C83" i="5"/>
  <c r="B83" i="5"/>
  <c r="F79" i="5"/>
  <c r="E79" i="5"/>
  <c r="D79" i="5"/>
  <c r="C79" i="5"/>
  <c r="B79" i="5"/>
  <c r="F71" i="5"/>
  <c r="B71" i="5"/>
  <c r="E70" i="5"/>
  <c r="E71" i="5" s="1"/>
  <c r="D70" i="5"/>
  <c r="D71" i="5" s="1"/>
  <c r="C70" i="5"/>
  <c r="C71" i="5" s="1"/>
  <c r="F65" i="5"/>
  <c r="E65" i="5"/>
  <c r="D65" i="5"/>
  <c r="C65" i="5"/>
  <c r="B65" i="5"/>
  <c r="F56" i="5"/>
  <c r="E56" i="5"/>
  <c r="D56" i="5"/>
  <c r="C56" i="5"/>
  <c r="B56" i="5"/>
  <c r="D52" i="5"/>
  <c r="C52" i="5"/>
  <c r="B52" i="5"/>
  <c r="F49" i="5"/>
  <c r="F52" i="5" s="1"/>
  <c r="E49" i="5"/>
  <c r="E52" i="5" s="1"/>
  <c r="F44" i="5"/>
  <c r="B44" i="5"/>
  <c r="E43" i="5"/>
  <c r="E44" i="5" s="1"/>
  <c r="D43" i="5"/>
  <c r="D44" i="5" s="1"/>
  <c r="C43" i="5"/>
  <c r="C44" i="5" s="1"/>
  <c r="C38" i="5"/>
  <c r="B38" i="5"/>
  <c r="F35" i="5"/>
  <c r="F38" i="5" s="1"/>
  <c r="E35" i="5"/>
  <c r="E38" i="5" s="1"/>
  <c r="D35" i="5"/>
  <c r="D38" i="5" s="1"/>
  <c r="C35" i="5"/>
  <c r="F29" i="5"/>
  <c r="E29" i="5"/>
  <c r="D29" i="5"/>
  <c r="C29" i="5"/>
  <c r="B29" i="5"/>
  <c r="F25" i="5"/>
  <c r="E25" i="5"/>
  <c r="D25" i="5"/>
  <c r="C25" i="5"/>
  <c r="B25" i="5"/>
  <c r="F17" i="5"/>
  <c r="B17" i="5"/>
  <c r="E16" i="5"/>
  <c r="E17" i="5" s="1"/>
  <c r="D16" i="5"/>
  <c r="D17" i="5" s="1"/>
  <c r="C16" i="5"/>
  <c r="C17" i="5" s="1"/>
  <c r="F11" i="5"/>
  <c r="E11" i="5"/>
  <c r="D11" i="5"/>
  <c r="C11" i="5"/>
  <c r="B11" i="5"/>
  <c r="D201" i="4"/>
  <c r="C201" i="4"/>
  <c r="F200" i="4"/>
  <c r="E200" i="4"/>
  <c r="D200" i="4"/>
  <c r="C200" i="4"/>
  <c r="B200" i="4"/>
  <c r="F196" i="4"/>
  <c r="F201" i="4" s="1"/>
  <c r="E196" i="4"/>
  <c r="E201" i="4" s="1"/>
  <c r="D196" i="4"/>
  <c r="C196" i="4"/>
  <c r="B196" i="4"/>
  <c r="B201" i="4" s="1"/>
  <c r="F185" i="4"/>
  <c r="C185" i="4"/>
  <c r="B185" i="4"/>
  <c r="F184" i="4"/>
  <c r="E184" i="4"/>
  <c r="D184" i="4"/>
  <c r="C184" i="4"/>
  <c r="B184" i="4"/>
  <c r="F180" i="4"/>
  <c r="E180" i="4"/>
  <c r="E185" i="4" s="1"/>
  <c r="D180" i="4"/>
  <c r="C180" i="4"/>
  <c r="B180" i="4"/>
  <c r="E168" i="4"/>
  <c r="F167" i="4"/>
  <c r="E167" i="4"/>
  <c r="D167" i="4"/>
  <c r="C167" i="4"/>
  <c r="B167" i="4"/>
  <c r="B168" i="4" s="1"/>
  <c r="E163" i="4"/>
  <c r="C163" i="4"/>
  <c r="C168" i="4" s="1"/>
  <c r="B163" i="4"/>
  <c r="F158" i="4"/>
  <c r="F163" i="4" s="1"/>
  <c r="F168" i="4" s="1"/>
  <c r="D158" i="4"/>
  <c r="D163" i="4" s="1"/>
  <c r="D168" i="4" s="1"/>
  <c r="F152" i="4"/>
  <c r="B152" i="4"/>
  <c r="F151" i="4"/>
  <c r="E151" i="4"/>
  <c r="D151" i="4"/>
  <c r="C151" i="4"/>
  <c r="C152" i="4" s="1"/>
  <c r="B151" i="4"/>
  <c r="F147" i="4"/>
  <c r="E147" i="4"/>
  <c r="E152" i="4" s="1"/>
  <c r="D147" i="4"/>
  <c r="D152" i="4" s="1"/>
  <c r="C147" i="4"/>
  <c r="B147" i="4"/>
  <c r="F135" i="4"/>
  <c r="E135" i="4"/>
  <c r="F134" i="4"/>
  <c r="E134" i="4"/>
  <c r="D134" i="4"/>
  <c r="C134" i="4"/>
  <c r="B134" i="4"/>
  <c r="B135" i="4" s="1"/>
  <c r="D130" i="4"/>
  <c r="D135" i="4" s="1"/>
  <c r="C130" i="4"/>
  <c r="C135" i="4" s="1"/>
  <c r="B130" i="4"/>
  <c r="F127" i="4"/>
  <c r="F130" i="4" s="1"/>
  <c r="E127" i="4"/>
  <c r="E130" i="4" s="1"/>
  <c r="F118" i="4"/>
  <c r="B118" i="4"/>
  <c r="F117" i="4"/>
  <c r="D117" i="4"/>
  <c r="C117" i="4"/>
  <c r="C118" i="4" s="1"/>
  <c r="B117" i="4"/>
  <c r="F115" i="4"/>
  <c r="E115" i="4"/>
  <c r="E117" i="4" s="1"/>
  <c r="D115" i="4"/>
  <c r="C115" i="4"/>
  <c r="F113" i="4"/>
  <c r="E113" i="4"/>
  <c r="E118" i="4" s="1"/>
  <c r="D113" i="4"/>
  <c r="C113" i="4"/>
  <c r="B113" i="4"/>
  <c r="F101" i="4"/>
  <c r="E101" i="4"/>
  <c r="F100" i="4"/>
  <c r="E100" i="4"/>
  <c r="D100" i="4"/>
  <c r="C100" i="4"/>
  <c r="B100" i="4"/>
  <c r="B101" i="4" s="1"/>
  <c r="F96" i="4"/>
  <c r="E96" i="4"/>
  <c r="D96" i="4"/>
  <c r="D101" i="4" s="1"/>
  <c r="C96" i="4"/>
  <c r="C101" i="4" s="1"/>
  <c r="B96" i="4"/>
  <c r="D85" i="4"/>
  <c r="F84" i="4"/>
  <c r="E84" i="4"/>
  <c r="E85" i="4" s="1"/>
  <c r="D84" i="4"/>
  <c r="C84" i="4"/>
  <c r="B84" i="4"/>
  <c r="F80" i="4"/>
  <c r="F85" i="4" s="1"/>
  <c r="E80" i="4"/>
  <c r="D80" i="4"/>
  <c r="C80" i="4"/>
  <c r="C85" i="4" s="1"/>
  <c r="B80" i="4"/>
  <c r="B85" i="4" s="1"/>
  <c r="C68" i="4"/>
  <c r="D67" i="4"/>
  <c r="D68" i="4" s="1"/>
  <c r="C67" i="4"/>
  <c r="B67" i="4"/>
  <c r="F65" i="4"/>
  <c r="F67" i="4" s="1"/>
  <c r="E65" i="4"/>
  <c r="E67" i="4" s="1"/>
  <c r="D65" i="4"/>
  <c r="C65" i="4"/>
  <c r="F63" i="4"/>
  <c r="F68" i="4" s="1"/>
  <c r="E63" i="4"/>
  <c r="E68" i="4" s="1"/>
  <c r="D63" i="4"/>
  <c r="C63" i="4"/>
  <c r="B63" i="4"/>
  <c r="B68" i="4" s="1"/>
  <c r="F51" i="4"/>
  <c r="B51" i="4"/>
  <c r="F50" i="4"/>
  <c r="E50" i="4"/>
  <c r="D50" i="4"/>
  <c r="C50" i="4"/>
  <c r="C51" i="4" s="1"/>
  <c r="B50" i="4"/>
  <c r="F46" i="4"/>
  <c r="E46" i="4"/>
  <c r="E51" i="4" s="1"/>
  <c r="D46" i="4"/>
  <c r="D51" i="4" s="1"/>
  <c r="C46" i="4"/>
  <c r="B46" i="4"/>
  <c r="F34" i="4"/>
  <c r="F35" i="4" s="1"/>
  <c r="E34" i="4"/>
  <c r="D34" i="4"/>
  <c r="C34" i="4"/>
  <c r="B34" i="4"/>
  <c r="B35" i="4" s="1"/>
  <c r="F32" i="4"/>
  <c r="F30" i="4"/>
  <c r="E30" i="4"/>
  <c r="E35" i="4" s="1"/>
  <c r="D30" i="4"/>
  <c r="D35" i="4" s="1"/>
  <c r="C30" i="4"/>
  <c r="B30" i="4"/>
  <c r="F19" i="4"/>
  <c r="E19" i="4"/>
  <c r="F18" i="4"/>
  <c r="E18" i="4"/>
  <c r="D18" i="4"/>
  <c r="C18" i="4"/>
  <c r="B18" i="4"/>
  <c r="B19" i="4" s="1"/>
  <c r="F14" i="4"/>
  <c r="E14" i="4"/>
  <c r="D14" i="4"/>
  <c r="D19" i="4" s="1"/>
  <c r="C14" i="4"/>
  <c r="C19" i="4" s="1"/>
  <c r="B14" i="4"/>
  <c r="E188" i="3"/>
  <c r="F187" i="3"/>
  <c r="E187" i="3"/>
  <c r="D187" i="3"/>
  <c r="C187" i="3"/>
  <c r="B187" i="3"/>
  <c r="C182" i="3"/>
  <c r="C188" i="3" s="1"/>
  <c r="B182" i="3"/>
  <c r="F180" i="3"/>
  <c r="E180" i="3"/>
  <c r="E182" i="3" s="1"/>
  <c r="F178" i="3"/>
  <c r="F182" i="3" s="1"/>
  <c r="F188" i="3" s="1"/>
  <c r="D178" i="3"/>
  <c r="D182" i="3" s="1"/>
  <c r="D188" i="3" s="1"/>
  <c r="C178" i="3"/>
  <c r="D172" i="3"/>
  <c r="F171" i="3"/>
  <c r="E171" i="3"/>
  <c r="D171" i="3"/>
  <c r="C171" i="3"/>
  <c r="B171" i="3"/>
  <c r="F166" i="3"/>
  <c r="F172" i="3" s="1"/>
  <c r="D166" i="3"/>
  <c r="C166" i="3"/>
  <c r="C172" i="3" s="1"/>
  <c r="B166" i="3"/>
  <c r="B172" i="3" s="1"/>
  <c r="F164" i="3"/>
  <c r="E164" i="3"/>
  <c r="E166" i="3" s="1"/>
  <c r="E172" i="3" s="1"/>
  <c r="F157" i="3"/>
  <c r="E157" i="3"/>
  <c r="F156" i="3"/>
  <c r="E156" i="3"/>
  <c r="D156" i="3"/>
  <c r="C156" i="3"/>
  <c r="B156" i="3"/>
  <c r="B157" i="3" s="1"/>
  <c r="F151" i="3"/>
  <c r="E151" i="3"/>
  <c r="D151" i="3"/>
  <c r="D157" i="3" s="1"/>
  <c r="C151" i="3"/>
  <c r="C157" i="3" s="1"/>
  <c r="B151" i="3"/>
  <c r="D141" i="3"/>
  <c r="F140" i="3"/>
  <c r="E140" i="3"/>
  <c r="D140" i="3"/>
  <c r="C140" i="3"/>
  <c r="B140" i="3"/>
  <c r="F135" i="3"/>
  <c r="F141" i="3" s="1"/>
  <c r="B135" i="3"/>
  <c r="F131" i="3"/>
  <c r="E131" i="3"/>
  <c r="E135" i="3" s="1"/>
  <c r="E141" i="3" s="1"/>
  <c r="D131" i="3"/>
  <c r="D135" i="3" s="1"/>
  <c r="C131" i="3"/>
  <c r="C135" i="3" s="1"/>
  <c r="C141" i="3" s="1"/>
  <c r="F123" i="3"/>
  <c r="E123" i="3"/>
  <c r="D123" i="3"/>
  <c r="C123" i="3"/>
  <c r="B123" i="3"/>
  <c r="F118" i="3"/>
  <c r="F124" i="3" s="1"/>
  <c r="E118" i="3"/>
  <c r="E124" i="3" s="1"/>
  <c r="B118" i="3"/>
  <c r="B124" i="3" s="1"/>
  <c r="F114" i="3"/>
  <c r="E114" i="3"/>
  <c r="D114" i="3"/>
  <c r="D118" i="3" s="1"/>
  <c r="D124" i="3" s="1"/>
  <c r="C114" i="3"/>
  <c r="C118" i="3" s="1"/>
  <c r="C124" i="3" s="1"/>
  <c r="F109" i="3"/>
  <c r="B109" i="3"/>
  <c r="F108" i="3"/>
  <c r="E108" i="3"/>
  <c r="D108" i="3"/>
  <c r="C108" i="3"/>
  <c r="C109" i="3" s="1"/>
  <c r="B108" i="3"/>
  <c r="F103" i="3"/>
  <c r="E103" i="3"/>
  <c r="E109" i="3" s="1"/>
  <c r="D103" i="3"/>
  <c r="D109" i="3" s="1"/>
  <c r="C103" i="3"/>
  <c r="B103" i="3"/>
  <c r="F93" i="3"/>
  <c r="E93" i="3"/>
  <c r="B93" i="3"/>
  <c r="F92" i="3"/>
  <c r="E92" i="3"/>
  <c r="D92" i="3"/>
  <c r="C92" i="3"/>
  <c r="B92" i="3"/>
  <c r="C87" i="3"/>
  <c r="B87" i="3"/>
  <c r="F85" i="3"/>
  <c r="F87" i="3" s="1"/>
  <c r="E85" i="3"/>
  <c r="E87" i="3" s="1"/>
  <c r="D85" i="3"/>
  <c r="D87" i="3" s="1"/>
  <c r="D93" i="3" s="1"/>
  <c r="C85" i="3"/>
  <c r="D78" i="3"/>
  <c r="F77" i="3"/>
  <c r="E77" i="3"/>
  <c r="D77" i="3"/>
  <c r="C77" i="3"/>
  <c r="B77" i="3"/>
  <c r="F72" i="3"/>
  <c r="F78" i="3" s="1"/>
  <c r="D72" i="3"/>
  <c r="C72" i="3"/>
  <c r="C78" i="3" s="1"/>
  <c r="B72" i="3"/>
  <c r="B78" i="3" s="1"/>
  <c r="F70" i="3"/>
  <c r="E70" i="3"/>
  <c r="E72" i="3" s="1"/>
  <c r="F62" i="3"/>
  <c r="B62" i="3"/>
  <c r="F61" i="3"/>
  <c r="E61" i="3"/>
  <c r="D61" i="3"/>
  <c r="C61" i="3"/>
  <c r="B61" i="3"/>
  <c r="F56" i="3"/>
  <c r="D56" i="3"/>
  <c r="D62" i="3" s="1"/>
  <c r="B56" i="3"/>
  <c r="F54" i="3"/>
  <c r="E54" i="3"/>
  <c r="E56" i="3" s="1"/>
  <c r="E62" i="3" s="1"/>
  <c r="C54" i="3"/>
  <c r="C56" i="3" s="1"/>
  <c r="C62" i="3" s="1"/>
  <c r="C48" i="3"/>
  <c r="F47" i="3"/>
  <c r="E47" i="3"/>
  <c r="D47" i="3"/>
  <c r="D48" i="3" s="1"/>
  <c r="C47" i="3"/>
  <c r="B47" i="3"/>
  <c r="F42" i="3"/>
  <c r="F48" i="3" s="1"/>
  <c r="E42" i="3"/>
  <c r="D42" i="3"/>
  <c r="C42" i="3"/>
  <c r="B42" i="3"/>
  <c r="B48" i="3" s="1"/>
  <c r="B32" i="3"/>
  <c r="F31" i="3"/>
  <c r="E31" i="3"/>
  <c r="D31" i="3"/>
  <c r="C31" i="3"/>
  <c r="C32" i="3" s="1"/>
  <c r="B31" i="3"/>
  <c r="B26" i="3"/>
  <c r="F24" i="3"/>
  <c r="E24" i="3"/>
  <c r="E26" i="3" s="1"/>
  <c r="E32" i="3" s="1"/>
  <c r="F23" i="3"/>
  <c r="E23" i="3"/>
  <c r="D23" i="3"/>
  <c r="D26" i="3" s="1"/>
  <c r="D32" i="3" s="1"/>
  <c r="C23" i="3"/>
  <c r="C26" i="3" s="1"/>
  <c r="F16" i="3"/>
  <c r="E16" i="3"/>
  <c r="D16" i="3"/>
  <c r="D17" i="3" s="1"/>
  <c r="C16" i="3"/>
  <c r="B16" i="3"/>
  <c r="D11" i="3"/>
  <c r="B11" i="3"/>
  <c r="B17" i="3" s="1"/>
  <c r="F8" i="3"/>
  <c r="F11" i="3" s="1"/>
  <c r="F17" i="3" s="1"/>
  <c r="E8" i="3"/>
  <c r="E11" i="3" s="1"/>
  <c r="E17" i="3" s="1"/>
  <c r="D8" i="3"/>
  <c r="C8" i="3"/>
  <c r="C11" i="3" s="1"/>
  <c r="C17" i="3" s="1"/>
  <c r="K295" i="2"/>
  <c r="J295" i="2"/>
  <c r="I295" i="2"/>
  <c r="H295" i="2"/>
  <c r="G295" i="2"/>
  <c r="F295" i="2"/>
  <c r="E295" i="2"/>
  <c r="D295" i="2"/>
  <c r="C295" i="2"/>
  <c r="B295" i="2"/>
  <c r="K290" i="2"/>
  <c r="J290" i="2"/>
  <c r="I290" i="2"/>
  <c r="H290" i="2"/>
  <c r="H296" i="2" s="1"/>
  <c r="G290" i="2"/>
  <c r="G296" i="2" s="1"/>
  <c r="F290" i="2"/>
  <c r="E290" i="2"/>
  <c r="D290" i="2"/>
  <c r="C290" i="2"/>
  <c r="B290" i="2"/>
  <c r="K282" i="2"/>
  <c r="J282" i="2"/>
  <c r="J296" i="2" s="1"/>
  <c r="I282" i="2"/>
  <c r="I296" i="2" s="1"/>
  <c r="H282" i="2"/>
  <c r="G282" i="2"/>
  <c r="E282" i="2"/>
  <c r="B282" i="2"/>
  <c r="B296" i="2" s="1"/>
  <c r="F280" i="2"/>
  <c r="F282" i="2" s="1"/>
  <c r="F296" i="2" s="1"/>
  <c r="E280" i="2"/>
  <c r="F278" i="2"/>
  <c r="D278" i="2"/>
  <c r="D282" i="2" s="1"/>
  <c r="D296" i="2" s="1"/>
  <c r="C278" i="2"/>
  <c r="C282" i="2" s="1"/>
  <c r="C296" i="2" s="1"/>
  <c r="D272" i="2"/>
  <c r="K271" i="2"/>
  <c r="J271" i="2"/>
  <c r="I271" i="2"/>
  <c r="H271" i="2"/>
  <c r="G271" i="2"/>
  <c r="F271" i="2"/>
  <c r="E271" i="2"/>
  <c r="D271" i="2"/>
  <c r="C271" i="2"/>
  <c r="B271" i="2"/>
  <c r="K266" i="2"/>
  <c r="J266" i="2"/>
  <c r="I266" i="2"/>
  <c r="I272" i="2" s="1"/>
  <c r="H266" i="2"/>
  <c r="H272" i="2" s="1"/>
  <c r="G266" i="2"/>
  <c r="F266" i="2"/>
  <c r="E266" i="2"/>
  <c r="D266" i="2"/>
  <c r="C266" i="2"/>
  <c r="B266" i="2"/>
  <c r="K256" i="2"/>
  <c r="K272" i="2" s="1"/>
  <c r="J256" i="2"/>
  <c r="J272" i="2" s="1"/>
  <c r="I256" i="2"/>
  <c r="H256" i="2"/>
  <c r="G256" i="2"/>
  <c r="G272" i="2" s="1"/>
  <c r="F256" i="2"/>
  <c r="F272" i="2" s="1"/>
  <c r="D256" i="2"/>
  <c r="C256" i="2"/>
  <c r="C272" i="2" s="1"/>
  <c r="B256" i="2"/>
  <c r="B272" i="2" s="1"/>
  <c r="K254" i="2"/>
  <c r="J254" i="2"/>
  <c r="F254" i="2"/>
  <c r="E254" i="2"/>
  <c r="E256" i="2" s="1"/>
  <c r="E272" i="2" s="1"/>
  <c r="K246" i="2"/>
  <c r="J246" i="2"/>
  <c r="I246" i="2"/>
  <c r="H246" i="2"/>
  <c r="G246" i="2"/>
  <c r="F246" i="2"/>
  <c r="E246" i="2"/>
  <c r="D246" i="2"/>
  <c r="C246" i="2"/>
  <c r="B246" i="2"/>
  <c r="K241" i="2"/>
  <c r="J241" i="2"/>
  <c r="I241" i="2"/>
  <c r="H241" i="2"/>
  <c r="G241" i="2"/>
  <c r="E241" i="2"/>
  <c r="C241" i="2"/>
  <c r="B241" i="2"/>
  <c r="F236" i="2"/>
  <c r="F241" i="2" s="1"/>
  <c r="D236" i="2"/>
  <c r="D241" i="2" s="1"/>
  <c r="K233" i="2"/>
  <c r="K247" i="2" s="1"/>
  <c r="J233" i="2"/>
  <c r="I233" i="2"/>
  <c r="I247" i="2" s="1"/>
  <c r="H233" i="2"/>
  <c r="H247" i="2" s="1"/>
  <c r="G233" i="2"/>
  <c r="G247" i="2" s="1"/>
  <c r="F233" i="2"/>
  <c r="E233" i="2"/>
  <c r="E247" i="2" s="1"/>
  <c r="D233" i="2"/>
  <c r="D247" i="2" s="1"/>
  <c r="C233" i="2"/>
  <c r="C247" i="2" s="1"/>
  <c r="B233" i="2"/>
  <c r="K222" i="2"/>
  <c r="J222" i="2"/>
  <c r="I222" i="2"/>
  <c r="H222" i="2"/>
  <c r="G222" i="2"/>
  <c r="F222" i="2"/>
  <c r="E222" i="2"/>
  <c r="D222" i="2"/>
  <c r="C222" i="2"/>
  <c r="B222" i="2"/>
  <c r="K217" i="2"/>
  <c r="J217" i="2"/>
  <c r="I217" i="2"/>
  <c r="H217" i="2"/>
  <c r="G217" i="2"/>
  <c r="G223" i="2" s="1"/>
  <c r="F217" i="2"/>
  <c r="F223" i="2" s="1"/>
  <c r="E217" i="2"/>
  <c r="D217" i="2"/>
  <c r="C217" i="2"/>
  <c r="B217" i="2"/>
  <c r="B223" i="2" s="1"/>
  <c r="I208" i="2"/>
  <c r="I223" i="2" s="1"/>
  <c r="H208" i="2"/>
  <c r="G208" i="2"/>
  <c r="D208" i="2"/>
  <c r="D223" i="2" s="1"/>
  <c r="B208" i="2"/>
  <c r="K206" i="2"/>
  <c r="J206" i="2"/>
  <c r="I206" i="2"/>
  <c r="H206" i="2"/>
  <c r="K204" i="2"/>
  <c r="K208" i="2" s="1"/>
  <c r="K223" i="2" s="1"/>
  <c r="J204" i="2"/>
  <c r="J208" i="2" s="1"/>
  <c r="J223" i="2" s="1"/>
  <c r="I204" i="2"/>
  <c r="H204" i="2"/>
  <c r="F204" i="2"/>
  <c r="F208" i="2" s="1"/>
  <c r="E204" i="2"/>
  <c r="E208" i="2" s="1"/>
  <c r="E223" i="2" s="1"/>
  <c r="D204" i="2"/>
  <c r="C204" i="2"/>
  <c r="C208" i="2" s="1"/>
  <c r="C223" i="2" s="1"/>
  <c r="B197" i="2"/>
  <c r="K196" i="2"/>
  <c r="J196" i="2"/>
  <c r="I196" i="2"/>
  <c r="H196" i="2"/>
  <c r="G196" i="2"/>
  <c r="F196" i="2"/>
  <c r="E196" i="2"/>
  <c r="D196" i="2"/>
  <c r="C196" i="2"/>
  <c r="B196" i="2"/>
  <c r="K191" i="2"/>
  <c r="J191" i="2"/>
  <c r="I191" i="2"/>
  <c r="H191" i="2"/>
  <c r="G191" i="2"/>
  <c r="G197" i="2" s="1"/>
  <c r="F191" i="2"/>
  <c r="F197" i="2" s="1"/>
  <c r="D191" i="2"/>
  <c r="C191" i="2"/>
  <c r="C197" i="2" s="1"/>
  <c r="B191" i="2"/>
  <c r="K188" i="2"/>
  <c r="J188" i="2"/>
  <c r="F188" i="2"/>
  <c r="E188" i="2"/>
  <c r="E191" i="2" s="1"/>
  <c r="I182" i="2"/>
  <c r="I197" i="2" s="1"/>
  <c r="H182" i="2"/>
  <c r="G182" i="2"/>
  <c r="F182" i="2"/>
  <c r="E182" i="2"/>
  <c r="E197" i="2" s="1"/>
  <c r="D182" i="2"/>
  <c r="C182" i="2"/>
  <c r="B182" i="2"/>
  <c r="K180" i="2"/>
  <c r="K182" i="2" s="1"/>
  <c r="K197" i="2" s="1"/>
  <c r="J180" i="2"/>
  <c r="J182" i="2" s="1"/>
  <c r="J197" i="2" s="1"/>
  <c r="I180" i="2"/>
  <c r="H180" i="2"/>
  <c r="F172" i="2"/>
  <c r="K171" i="2"/>
  <c r="J171" i="2"/>
  <c r="I171" i="2"/>
  <c r="H171" i="2"/>
  <c r="G171" i="2"/>
  <c r="F171" i="2"/>
  <c r="E171" i="2"/>
  <c r="D171" i="2"/>
  <c r="C171" i="2"/>
  <c r="B171" i="2"/>
  <c r="K166" i="2"/>
  <c r="J166" i="2"/>
  <c r="I166" i="2"/>
  <c r="H166" i="2"/>
  <c r="G166" i="2"/>
  <c r="G172" i="2" s="1"/>
  <c r="F166" i="2"/>
  <c r="E166" i="2"/>
  <c r="D166" i="2"/>
  <c r="C166" i="2"/>
  <c r="C172" i="2" s="1"/>
  <c r="B166" i="2"/>
  <c r="B172" i="2" s="1"/>
  <c r="I158" i="2"/>
  <c r="I172" i="2" s="1"/>
  <c r="H158" i="2"/>
  <c r="H172" i="2" s="1"/>
  <c r="G158" i="2"/>
  <c r="F158" i="2"/>
  <c r="E158" i="2"/>
  <c r="E172" i="2" s="1"/>
  <c r="D158" i="2"/>
  <c r="D172" i="2" s="1"/>
  <c r="C158" i="2"/>
  <c r="B158" i="2"/>
  <c r="K156" i="2"/>
  <c r="K158" i="2" s="1"/>
  <c r="K172" i="2" s="1"/>
  <c r="J156" i="2"/>
  <c r="J158" i="2" s="1"/>
  <c r="J172" i="2" s="1"/>
  <c r="I156" i="2"/>
  <c r="H156" i="2"/>
  <c r="J147" i="2"/>
  <c r="F147" i="2"/>
  <c r="K146" i="2"/>
  <c r="J146" i="2"/>
  <c r="I146" i="2"/>
  <c r="H146" i="2"/>
  <c r="G146" i="2"/>
  <c r="F146" i="2"/>
  <c r="E146" i="2"/>
  <c r="D146" i="2"/>
  <c r="C146" i="2"/>
  <c r="B146" i="2"/>
  <c r="K141" i="2"/>
  <c r="K147" i="2" s="1"/>
  <c r="J141" i="2"/>
  <c r="I141" i="2"/>
  <c r="H141" i="2"/>
  <c r="G141" i="2"/>
  <c r="G147" i="2" s="1"/>
  <c r="F141" i="2"/>
  <c r="E141" i="2"/>
  <c r="D141" i="2"/>
  <c r="C141" i="2"/>
  <c r="B141" i="2"/>
  <c r="B147" i="2" s="1"/>
  <c r="K132" i="2"/>
  <c r="J132" i="2"/>
  <c r="I132" i="2"/>
  <c r="I147" i="2" s="1"/>
  <c r="H132" i="2"/>
  <c r="H147" i="2" s="1"/>
  <c r="G132" i="2"/>
  <c r="D132" i="2"/>
  <c r="D147" i="2" s="1"/>
  <c r="B132" i="2"/>
  <c r="F130" i="2"/>
  <c r="F132" i="2" s="1"/>
  <c r="E130" i="2"/>
  <c r="E132" i="2" s="1"/>
  <c r="E147" i="2" s="1"/>
  <c r="D130" i="2"/>
  <c r="C130" i="2"/>
  <c r="C132" i="2" s="1"/>
  <c r="C147" i="2" s="1"/>
  <c r="K122" i="2"/>
  <c r="J122" i="2"/>
  <c r="I122" i="2"/>
  <c r="H122" i="2"/>
  <c r="G122" i="2"/>
  <c r="F122" i="2"/>
  <c r="E122" i="2"/>
  <c r="D122" i="2"/>
  <c r="C122" i="2"/>
  <c r="B122" i="2"/>
  <c r="K117" i="2"/>
  <c r="J117" i="2"/>
  <c r="I117" i="2"/>
  <c r="H117" i="2"/>
  <c r="G117" i="2"/>
  <c r="G123" i="2" s="1"/>
  <c r="F117" i="2"/>
  <c r="F123" i="2" s="1"/>
  <c r="E117" i="2"/>
  <c r="D117" i="2"/>
  <c r="C117" i="2"/>
  <c r="C123" i="2" s="1"/>
  <c r="B117" i="2"/>
  <c r="B123" i="2" s="1"/>
  <c r="I108" i="2"/>
  <c r="I123" i="2" s="1"/>
  <c r="H108" i="2"/>
  <c r="G108" i="2"/>
  <c r="F108" i="2"/>
  <c r="E108" i="2"/>
  <c r="E123" i="2" s="1"/>
  <c r="D108" i="2"/>
  <c r="C108" i="2"/>
  <c r="B108" i="2"/>
  <c r="K106" i="2"/>
  <c r="K108" i="2" s="1"/>
  <c r="K123" i="2" s="1"/>
  <c r="J106" i="2"/>
  <c r="J108" i="2" s="1"/>
  <c r="J123" i="2" s="1"/>
  <c r="F106" i="2"/>
  <c r="E106" i="2"/>
  <c r="J98" i="2"/>
  <c r="F98" i="2"/>
  <c r="K97" i="2"/>
  <c r="J97" i="2"/>
  <c r="I97" i="2"/>
  <c r="H97" i="2"/>
  <c r="G97" i="2"/>
  <c r="F97" i="2"/>
  <c r="E97" i="2"/>
  <c r="D97" i="2"/>
  <c r="C97" i="2"/>
  <c r="B97" i="2"/>
  <c r="K92" i="2"/>
  <c r="K98" i="2" s="1"/>
  <c r="J92" i="2"/>
  <c r="I92" i="2"/>
  <c r="H92" i="2"/>
  <c r="G92" i="2"/>
  <c r="G98" i="2" s="1"/>
  <c r="F92" i="2"/>
  <c r="E92" i="2"/>
  <c r="D92" i="2"/>
  <c r="C92" i="2"/>
  <c r="B92" i="2"/>
  <c r="B98" i="2" s="1"/>
  <c r="K83" i="2"/>
  <c r="J83" i="2"/>
  <c r="I83" i="2"/>
  <c r="I98" i="2" s="1"/>
  <c r="H83" i="2"/>
  <c r="H98" i="2" s="1"/>
  <c r="G83" i="2"/>
  <c r="D83" i="2"/>
  <c r="D98" i="2" s="1"/>
  <c r="B83" i="2"/>
  <c r="F81" i="2"/>
  <c r="F83" i="2" s="1"/>
  <c r="E81" i="2"/>
  <c r="E83" i="2" s="1"/>
  <c r="E98" i="2" s="1"/>
  <c r="C81" i="2"/>
  <c r="C83" i="2" s="1"/>
  <c r="C98" i="2" s="1"/>
  <c r="K74" i="2"/>
  <c r="J74" i="2"/>
  <c r="I74" i="2"/>
  <c r="H74" i="2"/>
  <c r="G74" i="2"/>
  <c r="F74" i="2"/>
  <c r="E74" i="2"/>
  <c r="D74" i="2"/>
  <c r="C74" i="2"/>
  <c r="B74" i="2"/>
  <c r="K69" i="2"/>
  <c r="J69" i="2"/>
  <c r="I69" i="2"/>
  <c r="H69" i="2"/>
  <c r="G69" i="2"/>
  <c r="F69" i="2"/>
  <c r="F75" i="2" s="1"/>
  <c r="E69" i="2"/>
  <c r="E75" i="2" s="1"/>
  <c r="D69" i="2"/>
  <c r="C69" i="2"/>
  <c r="B69" i="2"/>
  <c r="B75" i="2" s="1"/>
  <c r="K61" i="2"/>
  <c r="K75" i="2" s="1"/>
  <c r="H61" i="2"/>
  <c r="H75" i="2" s="1"/>
  <c r="G61" i="2"/>
  <c r="F61" i="2"/>
  <c r="E61" i="2"/>
  <c r="D61" i="2"/>
  <c r="D75" i="2" s="1"/>
  <c r="C61" i="2"/>
  <c r="B61" i="2"/>
  <c r="K58" i="2"/>
  <c r="J58" i="2"/>
  <c r="J61" i="2" s="1"/>
  <c r="J75" i="2" s="1"/>
  <c r="I58" i="2"/>
  <c r="I61" i="2" s="1"/>
  <c r="I75" i="2" s="1"/>
  <c r="H58" i="2"/>
  <c r="I51" i="2"/>
  <c r="K50" i="2"/>
  <c r="J50" i="2"/>
  <c r="I50" i="2"/>
  <c r="H50" i="2"/>
  <c r="G50" i="2"/>
  <c r="F50" i="2"/>
  <c r="E50" i="2"/>
  <c r="D50" i="2"/>
  <c r="C50" i="2"/>
  <c r="B50" i="2"/>
  <c r="K45" i="2"/>
  <c r="J45" i="2"/>
  <c r="I45" i="2"/>
  <c r="H45" i="2"/>
  <c r="G45" i="2"/>
  <c r="F45" i="2"/>
  <c r="E45" i="2"/>
  <c r="D45" i="2"/>
  <c r="C45" i="2"/>
  <c r="B45" i="2"/>
  <c r="B51" i="2" s="1"/>
  <c r="K36" i="2"/>
  <c r="K51" i="2" s="1"/>
  <c r="I36" i="2"/>
  <c r="H36" i="2"/>
  <c r="H51" i="2" s="1"/>
  <c r="G36" i="2"/>
  <c r="G51" i="2" s="1"/>
  <c r="C36" i="2"/>
  <c r="C51" i="2" s="1"/>
  <c r="B36" i="2"/>
  <c r="K34" i="2"/>
  <c r="J34" i="2"/>
  <c r="J36" i="2" s="1"/>
  <c r="J51" i="2" s="1"/>
  <c r="F34" i="2"/>
  <c r="E34" i="2"/>
  <c r="F33" i="2"/>
  <c r="F36" i="2" s="1"/>
  <c r="F51" i="2" s="1"/>
  <c r="E33" i="2"/>
  <c r="E36" i="2" s="1"/>
  <c r="E51" i="2" s="1"/>
  <c r="D33" i="2"/>
  <c r="D36" i="2" s="1"/>
  <c r="D51" i="2" s="1"/>
  <c r="C33" i="2"/>
  <c r="I27" i="2"/>
  <c r="E27" i="2"/>
  <c r="K26" i="2"/>
  <c r="J26" i="2"/>
  <c r="I26" i="2"/>
  <c r="H26" i="2"/>
  <c r="G26" i="2"/>
  <c r="F26" i="2"/>
  <c r="E26" i="2"/>
  <c r="D26" i="2"/>
  <c r="C26" i="2"/>
  <c r="B26" i="2"/>
  <c r="K21" i="2"/>
  <c r="J21" i="2"/>
  <c r="J27" i="2" s="1"/>
  <c r="I21" i="2"/>
  <c r="H21" i="2"/>
  <c r="G21" i="2"/>
  <c r="F21" i="2"/>
  <c r="E21" i="2"/>
  <c r="D21" i="2"/>
  <c r="C21" i="2"/>
  <c r="B21" i="2"/>
  <c r="B27" i="2" s="1"/>
  <c r="K11" i="2"/>
  <c r="K27" i="2" s="1"/>
  <c r="J11" i="2"/>
  <c r="I11" i="2"/>
  <c r="H11" i="2"/>
  <c r="H27" i="2" s="1"/>
  <c r="G11" i="2"/>
  <c r="G27" i="2" s="1"/>
  <c r="C11" i="2"/>
  <c r="B11" i="2"/>
  <c r="F8" i="2"/>
  <c r="F11" i="2" s="1"/>
  <c r="F27" i="2" s="1"/>
  <c r="E8" i="2"/>
  <c r="E11" i="2" s="1"/>
  <c r="D8" i="2"/>
  <c r="D11" i="2" s="1"/>
  <c r="D27" i="2" s="1"/>
  <c r="C8" i="2"/>
  <c r="F219" i="1"/>
  <c r="E219" i="1"/>
  <c r="D219" i="1"/>
  <c r="C219" i="1"/>
  <c r="B219" i="1"/>
  <c r="E211" i="1"/>
  <c r="B211" i="1"/>
  <c r="F209" i="1"/>
  <c r="F211" i="1" s="1"/>
  <c r="E209" i="1"/>
  <c r="F207" i="1"/>
  <c r="D207" i="1"/>
  <c r="D211" i="1" s="1"/>
  <c r="C207" i="1"/>
  <c r="C211" i="1" s="1"/>
  <c r="F201" i="1"/>
  <c r="E201" i="1"/>
  <c r="D201" i="1"/>
  <c r="C201" i="1"/>
  <c r="B201" i="1"/>
  <c r="D192" i="1"/>
  <c r="C192" i="1"/>
  <c r="B192" i="1"/>
  <c r="F190" i="1"/>
  <c r="F192" i="1" s="1"/>
  <c r="E190" i="1"/>
  <c r="E192" i="1" s="1"/>
  <c r="E183" i="1"/>
  <c r="C183" i="1"/>
  <c r="B183" i="1"/>
  <c r="F178" i="1"/>
  <c r="F183" i="1" s="1"/>
  <c r="D178" i="1"/>
  <c r="D183" i="1" s="1"/>
  <c r="F175" i="1"/>
  <c r="E175" i="1"/>
  <c r="D175" i="1"/>
  <c r="C175" i="1"/>
  <c r="B175" i="1"/>
  <c r="F165" i="1"/>
  <c r="E165" i="1"/>
  <c r="D165" i="1"/>
  <c r="C165" i="1"/>
  <c r="B165" i="1"/>
  <c r="D156" i="1"/>
  <c r="B156" i="1"/>
  <c r="F152" i="1"/>
  <c r="F156" i="1" s="1"/>
  <c r="E152" i="1"/>
  <c r="E156" i="1" s="1"/>
  <c r="D152" i="1"/>
  <c r="C152" i="1"/>
  <c r="C156" i="1" s="1"/>
  <c r="F145" i="1"/>
  <c r="E145" i="1"/>
  <c r="D145" i="1"/>
  <c r="C145" i="1"/>
  <c r="B145" i="1"/>
  <c r="F142" i="1"/>
  <c r="E142" i="1"/>
  <c r="F136" i="1"/>
  <c r="E136" i="1"/>
  <c r="D136" i="1"/>
  <c r="C136" i="1"/>
  <c r="B136" i="1"/>
  <c r="F127" i="1"/>
  <c r="E127" i="1"/>
  <c r="D127" i="1"/>
  <c r="C127" i="1"/>
  <c r="B127" i="1"/>
  <c r="F119" i="1"/>
  <c r="E119" i="1"/>
  <c r="D119" i="1"/>
  <c r="C119" i="1"/>
  <c r="B119" i="1"/>
  <c r="F109" i="1"/>
  <c r="E109" i="1"/>
  <c r="D109" i="1"/>
  <c r="C109" i="1"/>
  <c r="B109" i="1"/>
  <c r="D101" i="1"/>
  <c r="B101" i="1"/>
  <c r="F99" i="1"/>
  <c r="F101" i="1" s="1"/>
  <c r="E99" i="1"/>
  <c r="E101" i="1" s="1"/>
  <c r="D99" i="1"/>
  <c r="C99" i="1"/>
  <c r="C101" i="1" s="1"/>
  <c r="F92" i="1"/>
  <c r="E92" i="1"/>
  <c r="D92" i="1"/>
  <c r="C92" i="1"/>
  <c r="B92" i="1"/>
  <c r="F83" i="1"/>
  <c r="D83" i="1"/>
  <c r="C83" i="1"/>
  <c r="B83" i="1"/>
  <c r="F81" i="1"/>
  <c r="E81" i="1"/>
  <c r="E83" i="1" s="1"/>
  <c r="F73" i="1"/>
  <c r="E73" i="1"/>
  <c r="D73" i="1"/>
  <c r="C73" i="1"/>
  <c r="B73" i="1"/>
  <c r="F64" i="1"/>
  <c r="D64" i="1"/>
  <c r="B64" i="1"/>
  <c r="F62" i="1"/>
  <c r="E62" i="1"/>
  <c r="E64" i="1" s="1"/>
  <c r="C62" i="1"/>
  <c r="C64" i="1" s="1"/>
  <c r="F56" i="1"/>
  <c r="E56" i="1"/>
  <c r="D56" i="1"/>
  <c r="C56" i="1"/>
  <c r="B56" i="1"/>
  <c r="F48" i="1"/>
  <c r="E48" i="1"/>
  <c r="D48" i="1"/>
  <c r="C48" i="1"/>
  <c r="B48" i="1"/>
  <c r="F38" i="1"/>
  <c r="E38" i="1"/>
  <c r="D38" i="1"/>
  <c r="C38" i="1"/>
  <c r="B38" i="1"/>
  <c r="C30" i="1"/>
  <c r="B30" i="1"/>
  <c r="F28" i="1"/>
  <c r="F30" i="1" s="1"/>
  <c r="E28" i="1"/>
  <c r="F27" i="1"/>
  <c r="E27" i="1"/>
  <c r="E30" i="1" s="1"/>
  <c r="D27" i="1"/>
  <c r="D30" i="1" s="1"/>
  <c r="C27" i="1"/>
  <c r="F21" i="1"/>
  <c r="E21" i="1"/>
  <c r="D21" i="1"/>
  <c r="C21" i="1"/>
  <c r="B21" i="1"/>
  <c r="F11" i="1"/>
  <c r="E11" i="1"/>
  <c r="B11" i="1"/>
  <c r="F8" i="1"/>
  <c r="E8" i="1"/>
  <c r="D8" i="1"/>
  <c r="D11" i="1" s="1"/>
  <c r="C8" i="1"/>
  <c r="C11" i="1" s="1"/>
  <c r="C27" i="2" l="1"/>
  <c r="H223" i="2"/>
  <c r="K296" i="2"/>
  <c r="E78" i="3"/>
  <c r="E296" i="2"/>
  <c r="C75" i="2"/>
  <c r="G75" i="2"/>
  <c r="D123" i="2"/>
  <c r="H123" i="2"/>
  <c r="D197" i="2"/>
  <c r="H197" i="2"/>
  <c r="B247" i="2"/>
  <c r="F247" i="2"/>
  <c r="J247" i="2"/>
  <c r="C93" i="3"/>
  <c r="E48" i="3"/>
  <c r="B188" i="3"/>
  <c r="C35" i="4"/>
  <c r="D118" i="4"/>
  <c r="D185" i="4"/>
  <c r="D14" i="9"/>
  <c r="C55" i="9"/>
  <c r="E81" i="9"/>
  <c r="D123" i="9"/>
  <c r="C164" i="9"/>
  <c r="F26" i="3"/>
  <c r="F32" i="3" s="1"/>
  <c r="B141" i="3"/>
</calcChain>
</file>

<file path=xl/sharedStrings.xml><?xml version="1.0" encoding="utf-8"?>
<sst xmlns="http://schemas.openxmlformats.org/spreadsheetml/2006/main" count="4720" uniqueCount="326">
  <si>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</si>
  <si>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</si>
  <si>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</si>
  <si>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</si>
  <si>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</si>
  <si>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</si>
  <si>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</si>
  <si>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</si>
  <si>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</si>
  <si>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</si>
  <si>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</si>
  <si>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ЗАВТРАК</t>
  </si>
  <si>
    <t>Каша молочная "Дружба"</t>
  </si>
  <si>
    <t>265/1</t>
  </si>
  <si>
    <t>ТТК № 265</t>
  </si>
  <si>
    <t xml:space="preserve">Сыр  порциями </t>
  </si>
  <si>
    <t>25/2</t>
  </si>
  <si>
    <t>Москва 1994 таб. № 25</t>
  </si>
  <si>
    <t>Батон нарезной</t>
  </si>
  <si>
    <t>266/2</t>
  </si>
  <si>
    <t>ТТК №266</t>
  </si>
  <si>
    <t xml:space="preserve">Чай с сахаром </t>
  </si>
  <si>
    <t>685/1</t>
  </si>
  <si>
    <t>Москва 2004 № 685</t>
  </si>
  <si>
    <t>Сок фруктовый в упаковке 0,2</t>
  </si>
  <si>
    <t>ИТОГО</t>
  </si>
  <si>
    <t>ОБЕД</t>
  </si>
  <si>
    <t>Рассольник "Домашний"</t>
  </si>
  <si>
    <t>101/2</t>
  </si>
  <si>
    <t>Пермь 2018 № 101</t>
  </si>
  <si>
    <t>Медальоны из рыбы</t>
  </si>
  <si>
    <t>42/5</t>
  </si>
  <si>
    <t>ТТК № 42</t>
  </si>
  <si>
    <t>Масло сливочное( на полив)</t>
  </si>
  <si>
    <t>14/3</t>
  </si>
  <si>
    <t>Москва 2011 № 14</t>
  </si>
  <si>
    <t>Картофельное пюре</t>
  </si>
  <si>
    <t>312/1</t>
  </si>
  <si>
    <t>Москва 2011 № 312</t>
  </si>
  <si>
    <t>Овощи свежие и консервированные порциями (помидоры свежие в нарезку с горошком консерв.)</t>
  </si>
  <si>
    <t>303</t>
  </si>
  <si>
    <t>ТТК № 303</t>
  </si>
  <si>
    <t>Компот из компотной смеси</t>
  </si>
  <si>
    <t>113/1</t>
  </si>
  <si>
    <t>ТТК № 113</t>
  </si>
  <si>
    <t>Хлеб " Дарницкий" порциями</t>
  </si>
  <si>
    <t>11</t>
  </si>
  <si>
    <t>ТТК № 10</t>
  </si>
  <si>
    <t>Хлеб "Городской" порциями</t>
  </si>
  <si>
    <t>ТТК № 11</t>
  </si>
  <si>
    <t>ВТОРНИК</t>
  </si>
  <si>
    <t>Запеканка из творога с вишней</t>
  </si>
  <si>
    <t>425</t>
  </si>
  <si>
    <t>ТТК № 425</t>
  </si>
  <si>
    <t xml:space="preserve">Фрукты свежие порциями </t>
  </si>
  <si>
    <t>338/2</t>
  </si>
  <si>
    <t>Москва 2011 № 338</t>
  </si>
  <si>
    <t>Чай с сахаром и лимоном</t>
  </si>
  <si>
    <t>686/1</t>
  </si>
  <si>
    <t>Москва 2004 № 686</t>
  </si>
  <si>
    <t>Суп картофельный с горохом</t>
  </si>
  <si>
    <t>102/4</t>
  </si>
  <si>
    <t>Москва 2011 №102</t>
  </si>
  <si>
    <t>Мясо с овощами "Болоньез"</t>
  </si>
  <si>
    <t>35/2</t>
  </si>
  <si>
    <t>ТТК № 35</t>
  </si>
  <si>
    <t>Макаронные изделия отварные (спагетти)</t>
  </si>
  <si>
    <t>114/1</t>
  </si>
  <si>
    <t>ТТК № 114</t>
  </si>
  <si>
    <t>Компот из кураги</t>
  </si>
  <si>
    <t>93/1</t>
  </si>
  <si>
    <t>ТТК № 93</t>
  </si>
  <si>
    <t>СРЕДА</t>
  </si>
  <si>
    <t xml:space="preserve">Ёжики мясные </t>
  </si>
  <si>
    <t>157/9</t>
  </si>
  <si>
    <t>Москва 2003 № 157</t>
  </si>
  <si>
    <t>Овощи свежие порциями (помидор свежий в нарезку)</t>
  </si>
  <si>
    <t>71/4</t>
  </si>
  <si>
    <t>ТТК № 71</t>
  </si>
  <si>
    <t xml:space="preserve">Хлеб "Городской" порциями </t>
  </si>
  <si>
    <t xml:space="preserve">Борщ из свежей капусты с картофелем  </t>
  </si>
  <si>
    <t>107/3</t>
  </si>
  <si>
    <t>ТТК № 107</t>
  </si>
  <si>
    <t>Биточки из мяса птицы "Сливочные"</t>
  </si>
  <si>
    <t>263/1</t>
  </si>
  <si>
    <t>ТТК № 263</t>
  </si>
  <si>
    <t>Рис рассыпчатый отварной( из пропаренной крупы)</t>
  </si>
  <si>
    <t>110/2</t>
  </si>
  <si>
    <t>ТТК 110/1</t>
  </si>
  <si>
    <t>Компот из черной смородины</t>
  </si>
  <si>
    <t>89/2</t>
  </si>
  <si>
    <t>ТТК № 89</t>
  </si>
  <si>
    <t>ЧЕТВЕРГ</t>
  </si>
  <si>
    <t>Макароны отварные с  сыром</t>
  </si>
  <si>
    <t>204/3</t>
  </si>
  <si>
    <t>Москва 2011 № 204</t>
  </si>
  <si>
    <t>Пицца "Болоньезе"</t>
  </si>
  <si>
    <t>ТТК № 430</t>
  </si>
  <si>
    <t xml:space="preserve">Суп из  овощей </t>
  </si>
  <si>
    <t>99/3</t>
  </si>
  <si>
    <t>Москва 2011 № 99</t>
  </si>
  <si>
    <t>Котлета "Киевская"</t>
  </si>
  <si>
    <t>169/4</t>
  </si>
  <si>
    <t>Москва 2003 № 169</t>
  </si>
  <si>
    <t>Каша гречневая рассыпчатая</t>
  </si>
  <si>
    <t>99/1</t>
  </si>
  <si>
    <t>ТТК № 99</t>
  </si>
  <si>
    <t>Овощи порциями (капуста квашеная со свеклой отварной)</t>
  </si>
  <si>
    <t>ТТК № 306</t>
  </si>
  <si>
    <t xml:space="preserve">Компот из яблок и вишни </t>
  </si>
  <si>
    <t>Пермь 2018 № 492</t>
  </si>
  <si>
    <t>ПЯТНИЦА</t>
  </si>
  <si>
    <t xml:space="preserve">Каша  молочная пшеничная </t>
  </si>
  <si>
    <t>ТТК №102</t>
  </si>
  <si>
    <t>Суп картофельный с макаронными изделиями</t>
  </si>
  <si>
    <t>105/2</t>
  </si>
  <si>
    <t>ТТК № 105</t>
  </si>
  <si>
    <t>Голубцы ленивые</t>
  </si>
  <si>
    <t>244/2</t>
  </si>
  <si>
    <t>ТТК № 244</t>
  </si>
  <si>
    <t>Картофель запеченный (из отварного)</t>
  </si>
  <si>
    <t>313/3</t>
  </si>
  <si>
    <t>Москва 2011 № 313</t>
  </si>
  <si>
    <t>11/2</t>
  </si>
  <si>
    <t>СУББОТА</t>
  </si>
  <si>
    <t>Рагу из овощей</t>
  </si>
  <si>
    <t>541/1</t>
  </si>
  <si>
    <t>Москва 2004 № 541/3</t>
  </si>
  <si>
    <t>Щи из свежей капусты с картофелем</t>
  </si>
  <si>
    <t>106/2</t>
  </si>
  <si>
    <t>ТТК № 106</t>
  </si>
  <si>
    <t>Шницель "Нежный"</t>
  </si>
  <si>
    <t>352</t>
  </si>
  <si>
    <t>ТТК № 352</t>
  </si>
  <si>
    <t>Компот из изюма</t>
  </si>
  <si>
    <t>91/1</t>
  </si>
  <si>
    <t>ТТК № 91</t>
  </si>
  <si>
    <t>2 неделя</t>
  </si>
  <si>
    <t xml:space="preserve">Каша  молочная рисовая </t>
  </si>
  <si>
    <t>100/4</t>
  </si>
  <si>
    <t>ТТК № 100</t>
  </si>
  <si>
    <t>Фрикадельки из свинины</t>
  </si>
  <si>
    <t>280/2</t>
  </si>
  <si>
    <t>Москва 2011 № 280</t>
  </si>
  <si>
    <t>Сложный гарнир (картофельное пюре/капуста тушеная)</t>
  </si>
  <si>
    <t>320/1</t>
  </si>
  <si>
    <t>Москва 2011 № 280; ТТК № 109</t>
  </si>
  <si>
    <t>Колбаски "Сочные"</t>
  </si>
  <si>
    <t>390</t>
  </si>
  <si>
    <t>ТТК № 390</t>
  </si>
  <si>
    <t>Суп из  овощей</t>
  </si>
  <si>
    <t xml:space="preserve">Компот из свежих яблок </t>
  </si>
  <si>
    <t>90/1</t>
  </si>
  <si>
    <t>ТТК № 90</t>
  </si>
  <si>
    <t>Соус сметанный с томатом</t>
  </si>
  <si>
    <t>331/1</t>
  </si>
  <si>
    <t>Москва 2011 № 331</t>
  </si>
  <si>
    <t>Биточки из мяса птицы</t>
  </si>
  <si>
    <t>294/5</t>
  </si>
  <si>
    <t>Москва 2011 № 294</t>
  </si>
  <si>
    <t>Творожник ванильный со  сгущенным молоком</t>
  </si>
  <si>
    <t>29/4</t>
  </si>
  <si>
    <t>ТТК № 29</t>
  </si>
  <si>
    <t>Крендель сахарный</t>
  </si>
  <si>
    <t>415/2</t>
  </si>
  <si>
    <t>Москва 2011 № 415</t>
  </si>
  <si>
    <t>106/3</t>
  </si>
  <si>
    <t>Овощи свежие и консервиров. порциями (помидоры свежие в нарезку с кукурузой и горошком консерв.)</t>
  </si>
  <si>
    <t>ТТК № 304</t>
  </si>
  <si>
    <t xml:space="preserve">Каша молочная кукурузная </t>
  </si>
  <si>
    <t>117</t>
  </si>
  <si>
    <t>ТТК № 117</t>
  </si>
  <si>
    <t xml:space="preserve">Свекольник </t>
  </si>
  <si>
    <t>35/4; 35/3</t>
  </si>
  <si>
    <t>Пермь2001 № 35</t>
  </si>
  <si>
    <t xml:space="preserve">Сок фруктовый </t>
  </si>
  <si>
    <t>389/1</t>
  </si>
  <si>
    <t>Москва 2011 № 389</t>
  </si>
  <si>
    <t>12+ лет</t>
  </si>
  <si>
    <t>ПОЛДНИК</t>
  </si>
  <si>
    <t xml:space="preserve">Шаньга с картофелем </t>
  </si>
  <si>
    <t>15/3</t>
  </si>
  <si>
    <t>Сыктывкар 1990 № 15</t>
  </si>
  <si>
    <t>Фрукты свежие порциями</t>
  </si>
  <si>
    <t>ОБЩИЙ ИТОГ</t>
  </si>
  <si>
    <t>Кекс  "Творожный" (нарезной)</t>
  </si>
  <si>
    <t>447/2</t>
  </si>
  <si>
    <t>Москва 2011 № 447</t>
  </si>
  <si>
    <t>107/3; 107/2</t>
  </si>
  <si>
    <t>Сметанник</t>
  </si>
  <si>
    <t>59/1</t>
  </si>
  <si>
    <t>ТТК № 59</t>
  </si>
  <si>
    <t>204/3; 204/4</t>
  </si>
  <si>
    <t>99/2;99/3</t>
  </si>
  <si>
    <t>Булочка "Ромашка" ( с вареным сгущенным молоком)</t>
  </si>
  <si>
    <t>254/1</t>
  </si>
  <si>
    <t>ТТК № 254</t>
  </si>
  <si>
    <t>102/4; 102/5</t>
  </si>
  <si>
    <t>Шаньга с творогом</t>
  </si>
  <si>
    <t>Сыктывкар 1990  № 14</t>
  </si>
  <si>
    <t>106/3; 106/2</t>
  </si>
  <si>
    <t>Котлета (куриная), запеченная в тесте</t>
  </si>
  <si>
    <t>420/4</t>
  </si>
  <si>
    <t>Москва 2011 № 420</t>
  </si>
  <si>
    <t>100/4; 100/5</t>
  </si>
  <si>
    <t>11; 11/2</t>
  </si>
  <si>
    <t>430</t>
  </si>
  <si>
    <t>Хачапури с сыром</t>
  </si>
  <si>
    <t>11/6</t>
  </si>
  <si>
    <t>Сыктывкар 1990 № 11</t>
  </si>
  <si>
    <t>117; 117/4</t>
  </si>
  <si>
    <t>2 прием пищи</t>
  </si>
  <si>
    <t xml:space="preserve"> </t>
  </si>
  <si>
    <t>Москва 2011 № 102</t>
  </si>
  <si>
    <t xml:space="preserve">Суп из овощей </t>
  </si>
  <si>
    <t>35/4</t>
  </si>
  <si>
    <t>Пирожок печеный с вишней</t>
  </si>
  <si>
    <t>406/30</t>
  </si>
  <si>
    <t>Москва 2011 № 406</t>
  </si>
  <si>
    <t>Шаньга с картофелем</t>
  </si>
  <si>
    <t>Булочка с повидлом</t>
  </si>
  <si>
    <t>426/01</t>
  </si>
  <si>
    <t>Москва 2011 № 421</t>
  </si>
  <si>
    <t xml:space="preserve">Модульное меню горячего питания по свободному выбору </t>
  </si>
  <si>
    <t>1 вариант</t>
  </si>
  <si>
    <t>2 вариант</t>
  </si>
  <si>
    <t>3 вариант</t>
  </si>
  <si>
    <t>4 вариант</t>
  </si>
  <si>
    <t>Овощи свежие и консервиров. порциями (помидоры свежие в нарезку с кукуруз.консерв.)</t>
  </si>
  <si>
    <t>ТТК № 305</t>
  </si>
  <si>
    <t>Филе куриное запеченное с сыром</t>
  </si>
  <si>
    <t>19/4</t>
  </si>
  <si>
    <t>ТТК № 19</t>
  </si>
  <si>
    <t>Птица в соусе с томатом</t>
  </si>
  <si>
    <t>367/1</t>
  </si>
  <si>
    <t>Пермь 2018 № 367</t>
  </si>
  <si>
    <t>Рыба запеченная с яйцом</t>
  </si>
  <si>
    <t>28/1</t>
  </si>
  <si>
    <t>ТТК № 28</t>
  </si>
  <si>
    <t>Второй завтрак</t>
  </si>
  <si>
    <t>Полдник</t>
  </si>
  <si>
    <t>102/5</t>
  </si>
  <si>
    <t>Булочка школьная</t>
  </si>
  <si>
    <t>428/2; 428/3</t>
  </si>
  <si>
    <t>Москва 2011 № 428</t>
  </si>
  <si>
    <t>Рис рассыпчатый отварной (из пропаренной крупы)</t>
  </si>
  <si>
    <t>Модульное меню горячего питания по свободному выбору (12+)</t>
  </si>
  <si>
    <t>Наименование</t>
  </si>
  <si>
    <t>БЕЛКИ гр</t>
  </si>
  <si>
    <t>ЖИРЫ гр</t>
  </si>
  <si>
    <t>УГЛЕВОДЫ гр</t>
  </si>
  <si>
    <t>№ ПО СБ. РЕЦ.</t>
  </si>
  <si>
    <t>Горячее питание</t>
  </si>
  <si>
    <t>Салат из белокочанной капусты с кукурузой</t>
  </si>
  <si>
    <t>46/2</t>
  </si>
  <si>
    <t>Москва 2003 № 46</t>
  </si>
  <si>
    <t>Салат из овощей с сыром (по-гречески)</t>
  </si>
  <si>
    <t>356</t>
  </si>
  <si>
    <t>ТТК № 356</t>
  </si>
  <si>
    <t>Булочка с маком</t>
  </si>
  <si>
    <t>772/2</t>
  </si>
  <si>
    <t>Москва 2004 № 772</t>
  </si>
  <si>
    <t>Овощи свежие в нарезку (помидор)</t>
  </si>
  <si>
    <t>71/3</t>
  </si>
  <si>
    <t>Москва 2011 № 71</t>
  </si>
  <si>
    <t>Салат зеленый с овощами</t>
  </si>
  <si>
    <t>360</t>
  </si>
  <si>
    <t>ТТК № 360</t>
  </si>
  <si>
    <t>Булочка "Российская"</t>
  </si>
  <si>
    <t>430/2</t>
  </si>
  <si>
    <t>Москва 2011 № 430</t>
  </si>
  <si>
    <t>Овощи свежие в нарезку (огурец)</t>
  </si>
  <si>
    <t>71/5</t>
  </si>
  <si>
    <t>Свинина с ананасом</t>
  </si>
  <si>
    <t>363</t>
  </si>
  <si>
    <t>ТТК № 363</t>
  </si>
  <si>
    <t>110/3</t>
  </si>
  <si>
    <t>ТТК № 110/1</t>
  </si>
  <si>
    <t xml:space="preserve">Винегрет овощной </t>
  </si>
  <si>
    <t>67/2; 67/3</t>
  </si>
  <si>
    <t>Москва 2011 № 67</t>
  </si>
  <si>
    <t>Рагу из филе птицы</t>
  </si>
  <si>
    <t>289/1</t>
  </si>
  <si>
    <t>Москва 2011 № 289</t>
  </si>
  <si>
    <t>Булочка с сахаром</t>
  </si>
  <si>
    <t>39/2</t>
  </si>
  <si>
    <t>ТТК № 39</t>
  </si>
  <si>
    <t>Свинина в кисло-сладком соусе</t>
  </si>
  <si>
    <t>362</t>
  </si>
  <si>
    <t>ТТК № 362</t>
  </si>
  <si>
    <t>Шницель "Любительский"</t>
  </si>
  <si>
    <t>57/2</t>
  </si>
  <si>
    <t>ТТК № 57</t>
  </si>
  <si>
    <t>Салат из белокочанной капусты с морковью</t>
  </si>
  <si>
    <t>45/1</t>
  </si>
  <si>
    <t>Москва 2011 № 45</t>
  </si>
  <si>
    <t>Плов из свинины (из пропаренного риса)</t>
  </si>
  <si>
    <t>124/2</t>
  </si>
  <si>
    <t>ТТК № 124</t>
  </si>
  <si>
    <t>Салат из свеклы отварной с маслом подсолнечным</t>
  </si>
  <si>
    <t>52/1</t>
  </si>
  <si>
    <t>Москва 2011 № 52</t>
  </si>
  <si>
    <t>Биточки "Детские"</t>
  </si>
  <si>
    <t>ТТК № 353</t>
  </si>
  <si>
    <t>Картофель по-деревенски</t>
  </si>
  <si>
    <t>364/1</t>
  </si>
  <si>
    <t>ТТК № 364</t>
  </si>
  <si>
    <t>Белки,гр</t>
  </si>
  <si>
    <t>Жиры,гр</t>
  </si>
  <si>
    <t>Т-99/1</t>
  </si>
  <si>
    <t>Булочка "Ромашка" (с вареным сгущенным молоком)</t>
  </si>
  <si>
    <t>313/2</t>
  </si>
  <si>
    <t>Булочка "Ванильная"</t>
  </si>
  <si>
    <t>422/1</t>
  </si>
  <si>
    <t>Москва 2011 № 422</t>
  </si>
  <si>
    <t>Булочка домашняя</t>
  </si>
  <si>
    <t>424/1</t>
  </si>
  <si>
    <t>Москва 2011 № 424</t>
  </si>
  <si>
    <t>Гребешок с повидлом</t>
  </si>
  <si>
    <t>417/3</t>
  </si>
  <si>
    <t>Москва 2011 № 417</t>
  </si>
  <si>
    <t>Рис отварной рассыпчатый</t>
  </si>
  <si>
    <t>1 прием пищи</t>
  </si>
  <si>
    <t>204/4</t>
  </si>
  <si>
    <t>Овощи свежие порциями (помидоры свежие в нарезку)</t>
  </si>
  <si>
    <t>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</si>
</sst>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</font>
    <font>
      <sz val="8"/>
      <color indexed="10"/>
      <name val="Calibri"/>
      <family val="2"/>
      <charset val="204"/>
    </font>
    <font>
      <sz val="8"/>
      <name val="Calibri"/>
      <family val="2"/>
      <scheme val="minor"/>
    </font>
    <font>
      <sz val="8"/>
      <name val="Calibri"/>
      <family val="2"/>
      <charset val="204"/>
    </font>
    <font>
      <sz val="7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  <charset val="204"/>
    </font>
    <font>
      <sz val="9"/>
      <color indexed="10"/>
      <name val="Calibri"/>
      <family val="2"/>
      <charset val="204"/>
    </font>
    <font>
      <sz val="9"/>
      <color indexed="10"/>
      <name val="Calibri"/>
      <family val="2"/>
    </font>
    <font>
      <sz val="7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" fontId="3" fillId="0" borderId="0" xfId="0" applyNumberFormat="1" applyFont="1"/>
    <xf numFmtId="164" fontId="3" fillId="0" borderId="0" xfId="0" applyNumberFormat="1" applyFont="1"/>
    <xf numFmtId="0" fontId="1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0" borderId="0" xfId="0" applyFont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/>
    </xf>
    <xf numFmtId="0" fontId="15" fillId="0" borderId="1" xfId="0" applyFont="1" applyBorder="1"/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0" fontId="17" fillId="0" borderId="1" xfId="0" applyFont="1" applyBorder="1"/>
    <xf numFmtId="0" fontId="20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/>
    <xf numFmtId="49" fontId="15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/>
    <xf numFmtId="0" fontId="17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2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19"/>
  <sheetViews>
    <sheetView tabSelected="1" topLeftCell="A190" zoomScale="130" zoomScaleNormal="130" workbookViewId="0">
      <selection sqref="A1:H219"/>
    </sheetView>
  </sheetViews>
  <sheetFormatPr defaultRowHeight="10.199999999999999" x14ac:dyDescent="0.2"/>
  <cols>
    <col min="1" max="1" width="32.6640625" style="2" customWidth="1"/>
    <col min="2" max="2" width="7.6640625" style="2" customWidth="1"/>
    <col min="3" max="3" width="8.5546875" style="30" customWidth="1"/>
    <col min="4" max="4" width="8.109375" style="30" customWidth="1"/>
    <col min="5" max="5" width="9.44140625" style="30" customWidth="1"/>
    <col min="6" max="6" width="7.6640625" style="30" customWidth="1"/>
    <col min="7" max="7" width="8.44140625" style="2" customWidth="1"/>
    <col min="8" max="8" width="17.33203125" style="2" customWidth="1"/>
    <col min="9" max="256" width="8.88671875" style="2"/>
    <col min="257" max="257" width="32.6640625" style="2" customWidth="1"/>
    <col min="258" max="258" width="7.6640625" style="2" customWidth="1"/>
    <col min="259" max="259" width="8.5546875" style="2" customWidth="1"/>
    <col min="260" max="260" width="8.109375" style="2" customWidth="1"/>
    <col min="261" max="261" width="9.44140625" style="2" customWidth="1"/>
    <col min="262" max="262" width="7.6640625" style="2" customWidth="1"/>
    <col min="263" max="263" width="8.44140625" style="2" customWidth="1"/>
    <col min="264" max="264" width="17.33203125" style="2" customWidth="1"/>
    <col min="265" max="512" width="8.88671875" style="2"/>
    <col min="513" max="513" width="32.6640625" style="2" customWidth="1"/>
    <col min="514" max="514" width="7.6640625" style="2" customWidth="1"/>
    <col min="515" max="515" width="8.5546875" style="2" customWidth="1"/>
    <col min="516" max="516" width="8.109375" style="2" customWidth="1"/>
    <col min="517" max="517" width="9.44140625" style="2" customWidth="1"/>
    <col min="518" max="518" width="7.6640625" style="2" customWidth="1"/>
    <col min="519" max="519" width="8.44140625" style="2" customWidth="1"/>
    <col min="520" max="520" width="17.33203125" style="2" customWidth="1"/>
    <col min="521" max="768" width="8.88671875" style="2"/>
    <col min="769" max="769" width="32.6640625" style="2" customWidth="1"/>
    <col min="770" max="770" width="7.6640625" style="2" customWidth="1"/>
    <col min="771" max="771" width="8.5546875" style="2" customWidth="1"/>
    <col min="772" max="772" width="8.109375" style="2" customWidth="1"/>
    <col min="773" max="773" width="9.44140625" style="2" customWidth="1"/>
    <col min="774" max="774" width="7.6640625" style="2" customWidth="1"/>
    <col min="775" max="775" width="8.44140625" style="2" customWidth="1"/>
    <col min="776" max="776" width="17.33203125" style="2" customWidth="1"/>
    <col min="777" max="1024" width="8.88671875" style="2"/>
    <col min="1025" max="1025" width="32.6640625" style="2" customWidth="1"/>
    <col min="1026" max="1026" width="7.6640625" style="2" customWidth="1"/>
    <col min="1027" max="1027" width="8.5546875" style="2" customWidth="1"/>
    <col min="1028" max="1028" width="8.109375" style="2" customWidth="1"/>
    <col min="1029" max="1029" width="9.44140625" style="2" customWidth="1"/>
    <col min="1030" max="1030" width="7.6640625" style="2" customWidth="1"/>
    <col min="1031" max="1031" width="8.44140625" style="2" customWidth="1"/>
    <col min="1032" max="1032" width="17.33203125" style="2" customWidth="1"/>
    <col min="1033" max="1280" width="8.88671875" style="2"/>
    <col min="1281" max="1281" width="32.6640625" style="2" customWidth="1"/>
    <col min="1282" max="1282" width="7.6640625" style="2" customWidth="1"/>
    <col min="1283" max="1283" width="8.5546875" style="2" customWidth="1"/>
    <col min="1284" max="1284" width="8.109375" style="2" customWidth="1"/>
    <col min="1285" max="1285" width="9.44140625" style="2" customWidth="1"/>
    <col min="1286" max="1286" width="7.6640625" style="2" customWidth="1"/>
    <col min="1287" max="1287" width="8.44140625" style="2" customWidth="1"/>
    <col min="1288" max="1288" width="17.33203125" style="2" customWidth="1"/>
    <col min="1289" max="1536" width="8.88671875" style="2"/>
    <col min="1537" max="1537" width="32.6640625" style="2" customWidth="1"/>
    <col min="1538" max="1538" width="7.6640625" style="2" customWidth="1"/>
    <col min="1539" max="1539" width="8.5546875" style="2" customWidth="1"/>
    <col min="1540" max="1540" width="8.109375" style="2" customWidth="1"/>
    <col min="1541" max="1541" width="9.44140625" style="2" customWidth="1"/>
    <col min="1542" max="1542" width="7.6640625" style="2" customWidth="1"/>
    <col min="1543" max="1543" width="8.44140625" style="2" customWidth="1"/>
    <col min="1544" max="1544" width="17.33203125" style="2" customWidth="1"/>
    <col min="1545" max="1792" width="8.88671875" style="2"/>
    <col min="1793" max="1793" width="32.6640625" style="2" customWidth="1"/>
    <col min="1794" max="1794" width="7.6640625" style="2" customWidth="1"/>
    <col min="1795" max="1795" width="8.5546875" style="2" customWidth="1"/>
    <col min="1796" max="1796" width="8.109375" style="2" customWidth="1"/>
    <col min="1797" max="1797" width="9.44140625" style="2" customWidth="1"/>
    <col min="1798" max="1798" width="7.6640625" style="2" customWidth="1"/>
    <col min="1799" max="1799" width="8.44140625" style="2" customWidth="1"/>
    <col min="1800" max="1800" width="17.33203125" style="2" customWidth="1"/>
    <col min="1801" max="2048" width="8.88671875" style="2"/>
    <col min="2049" max="2049" width="32.6640625" style="2" customWidth="1"/>
    <col min="2050" max="2050" width="7.6640625" style="2" customWidth="1"/>
    <col min="2051" max="2051" width="8.5546875" style="2" customWidth="1"/>
    <col min="2052" max="2052" width="8.109375" style="2" customWidth="1"/>
    <col min="2053" max="2053" width="9.44140625" style="2" customWidth="1"/>
    <col min="2054" max="2054" width="7.6640625" style="2" customWidth="1"/>
    <col min="2055" max="2055" width="8.44140625" style="2" customWidth="1"/>
    <col min="2056" max="2056" width="17.33203125" style="2" customWidth="1"/>
    <col min="2057" max="2304" width="8.88671875" style="2"/>
    <col min="2305" max="2305" width="32.6640625" style="2" customWidth="1"/>
    <col min="2306" max="2306" width="7.6640625" style="2" customWidth="1"/>
    <col min="2307" max="2307" width="8.5546875" style="2" customWidth="1"/>
    <col min="2308" max="2308" width="8.109375" style="2" customWidth="1"/>
    <col min="2309" max="2309" width="9.44140625" style="2" customWidth="1"/>
    <col min="2310" max="2310" width="7.6640625" style="2" customWidth="1"/>
    <col min="2311" max="2311" width="8.44140625" style="2" customWidth="1"/>
    <col min="2312" max="2312" width="17.33203125" style="2" customWidth="1"/>
    <col min="2313" max="2560" width="8.88671875" style="2"/>
    <col min="2561" max="2561" width="32.6640625" style="2" customWidth="1"/>
    <col min="2562" max="2562" width="7.6640625" style="2" customWidth="1"/>
    <col min="2563" max="2563" width="8.5546875" style="2" customWidth="1"/>
    <col min="2564" max="2564" width="8.109375" style="2" customWidth="1"/>
    <col min="2565" max="2565" width="9.44140625" style="2" customWidth="1"/>
    <col min="2566" max="2566" width="7.6640625" style="2" customWidth="1"/>
    <col min="2567" max="2567" width="8.44140625" style="2" customWidth="1"/>
    <col min="2568" max="2568" width="17.33203125" style="2" customWidth="1"/>
    <col min="2569" max="2816" width="8.88671875" style="2"/>
    <col min="2817" max="2817" width="32.6640625" style="2" customWidth="1"/>
    <col min="2818" max="2818" width="7.6640625" style="2" customWidth="1"/>
    <col min="2819" max="2819" width="8.5546875" style="2" customWidth="1"/>
    <col min="2820" max="2820" width="8.109375" style="2" customWidth="1"/>
    <col min="2821" max="2821" width="9.44140625" style="2" customWidth="1"/>
    <col min="2822" max="2822" width="7.6640625" style="2" customWidth="1"/>
    <col min="2823" max="2823" width="8.44140625" style="2" customWidth="1"/>
    <col min="2824" max="2824" width="17.33203125" style="2" customWidth="1"/>
    <col min="2825" max="3072" width="8.88671875" style="2"/>
    <col min="3073" max="3073" width="32.6640625" style="2" customWidth="1"/>
    <col min="3074" max="3074" width="7.6640625" style="2" customWidth="1"/>
    <col min="3075" max="3075" width="8.5546875" style="2" customWidth="1"/>
    <col min="3076" max="3076" width="8.109375" style="2" customWidth="1"/>
    <col min="3077" max="3077" width="9.44140625" style="2" customWidth="1"/>
    <col min="3078" max="3078" width="7.6640625" style="2" customWidth="1"/>
    <col min="3079" max="3079" width="8.44140625" style="2" customWidth="1"/>
    <col min="3080" max="3080" width="17.33203125" style="2" customWidth="1"/>
    <col min="3081" max="3328" width="8.88671875" style="2"/>
    <col min="3329" max="3329" width="32.6640625" style="2" customWidth="1"/>
    <col min="3330" max="3330" width="7.6640625" style="2" customWidth="1"/>
    <col min="3331" max="3331" width="8.5546875" style="2" customWidth="1"/>
    <col min="3332" max="3332" width="8.109375" style="2" customWidth="1"/>
    <col min="3333" max="3333" width="9.44140625" style="2" customWidth="1"/>
    <col min="3334" max="3334" width="7.6640625" style="2" customWidth="1"/>
    <col min="3335" max="3335" width="8.44140625" style="2" customWidth="1"/>
    <col min="3336" max="3336" width="17.33203125" style="2" customWidth="1"/>
    <col min="3337" max="3584" width="8.88671875" style="2"/>
    <col min="3585" max="3585" width="32.6640625" style="2" customWidth="1"/>
    <col min="3586" max="3586" width="7.6640625" style="2" customWidth="1"/>
    <col min="3587" max="3587" width="8.5546875" style="2" customWidth="1"/>
    <col min="3588" max="3588" width="8.109375" style="2" customWidth="1"/>
    <col min="3589" max="3589" width="9.44140625" style="2" customWidth="1"/>
    <col min="3590" max="3590" width="7.6640625" style="2" customWidth="1"/>
    <col min="3591" max="3591" width="8.44140625" style="2" customWidth="1"/>
    <col min="3592" max="3592" width="17.33203125" style="2" customWidth="1"/>
    <col min="3593" max="3840" width="8.88671875" style="2"/>
    <col min="3841" max="3841" width="32.6640625" style="2" customWidth="1"/>
    <col min="3842" max="3842" width="7.6640625" style="2" customWidth="1"/>
    <col min="3843" max="3843" width="8.5546875" style="2" customWidth="1"/>
    <col min="3844" max="3844" width="8.109375" style="2" customWidth="1"/>
    <col min="3845" max="3845" width="9.44140625" style="2" customWidth="1"/>
    <col min="3846" max="3846" width="7.6640625" style="2" customWidth="1"/>
    <col min="3847" max="3847" width="8.44140625" style="2" customWidth="1"/>
    <col min="3848" max="3848" width="17.33203125" style="2" customWidth="1"/>
    <col min="3849" max="4096" width="8.88671875" style="2"/>
    <col min="4097" max="4097" width="32.6640625" style="2" customWidth="1"/>
    <col min="4098" max="4098" width="7.6640625" style="2" customWidth="1"/>
    <col min="4099" max="4099" width="8.5546875" style="2" customWidth="1"/>
    <col min="4100" max="4100" width="8.109375" style="2" customWidth="1"/>
    <col min="4101" max="4101" width="9.44140625" style="2" customWidth="1"/>
    <col min="4102" max="4102" width="7.6640625" style="2" customWidth="1"/>
    <col min="4103" max="4103" width="8.44140625" style="2" customWidth="1"/>
    <col min="4104" max="4104" width="17.33203125" style="2" customWidth="1"/>
    <col min="4105" max="4352" width="8.88671875" style="2"/>
    <col min="4353" max="4353" width="32.6640625" style="2" customWidth="1"/>
    <col min="4354" max="4354" width="7.6640625" style="2" customWidth="1"/>
    <col min="4355" max="4355" width="8.5546875" style="2" customWidth="1"/>
    <col min="4356" max="4356" width="8.109375" style="2" customWidth="1"/>
    <col min="4357" max="4357" width="9.44140625" style="2" customWidth="1"/>
    <col min="4358" max="4358" width="7.6640625" style="2" customWidth="1"/>
    <col min="4359" max="4359" width="8.44140625" style="2" customWidth="1"/>
    <col min="4360" max="4360" width="17.33203125" style="2" customWidth="1"/>
    <col min="4361" max="4608" width="8.88671875" style="2"/>
    <col min="4609" max="4609" width="32.6640625" style="2" customWidth="1"/>
    <col min="4610" max="4610" width="7.6640625" style="2" customWidth="1"/>
    <col min="4611" max="4611" width="8.5546875" style="2" customWidth="1"/>
    <col min="4612" max="4612" width="8.109375" style="2" customWidth="1"/>
    <col min="4613" max="4613" width="9.44140625" style="2" customWidth="1"/>
    <col min="4614" max="4614" width="7.6640625" style="2" customWidth="1"/>
    <col min="4615" max="4615" width="8.44140625" style="2" customWidth="1"/>
    <col min="4616" max="4616" width="17.33203125" style="2" customWidth="1"/>
    <col min="4617" max="4864" width="8.88671875" style="2"/>
    <col min="4865" max="4865" width="32.6640625" style="2" customWidth="1"/>
    <col min="4866" max="4866" width="7.6640625" style="2" customWidth="1"/>
    <col min="4867" max="4867" width="8.5546875" style="2" customWidth="1"/>
    <col min="4868" max="4868" width="8.109375" style="2" customWidth="1"/>
    <col min="4869" max="4869" width="9.44140625" style="2" customWidth="1"/>
    <col min="4870" max="4870" width="7.6640625" style="2" customWidth="1"/>
    <col min="4871" max="4871" width="8.44140625" style="2" customWidth="1"/>
    <col min="4872" max="4872" width="17.33203125" style="2" customWidth="1"/>
    <col min="4873" max="5120" width="8.88671875" style="2"/>
    <col min="5121" max="5121" width="32.6640625" style="2" customWidth="1"/>
    <col min="5122" max="5122" width="7.6640625" style="2" customWidth="1"/>
    <col min="5123" max="5123" width="8.5546875" style="2" customWidth="1"/>
    <col min="5124" max="5124" width="8.109375" style="2" customWidth="1"/>
    <col min="5125" max="5125" width="9.44140625" style="2" customWidth="1"/>
    <col min="5126" max="5126" width="7.6640625" style="2" customWidth="1"/>
    <col min="5127" max="5127" width="8.44140625" style="2" customWidth="1"/>
    <col min="5128" max="5128" width="17.33203125" style="2" customWidth="1"/>
    <col min="5129" max="5376" width="8.88671875" style="2"/>
    <col min="5377" max="5377" width="32.6640625" style="2" customWidth="1"/>
    <col min="5378" max="5378" width="7.6640625" style="2" customWidth="1"/>
    <col min="5379" max="5379" width="8.5546875" style="2" customWidth="1"/>
    <col min="5380" max="5380" width="8.109375" style="2" customWidth="1"/>
    <col min="5381" max="5381" width="9.44140625" style="2" customWidth="1"/>
    <col min="5382" max="5382" width="7.6640625" style="2" customWidth="1"/>
    <col min="5383" max="5383" width="8.44140625" style="2" customWidth="1"/>
    <col min="5384" max="5384" width="17.33203125" style="2" customWidth="1"/>
    <col min="5385" max="5632" width="8.88671875" style="2"/>
    <col min="5633" max="5633" width="32.6640625" style="2" customWidth="1"/>
    <col min="5634" max="5634" width="7.6640625" style="2" customWidth="1"/>
    <col min="5635" max="5635" width="8.5546875" style="2" customWidth="1"/>
    <col min="5636" max="5636" width="8.109375" style="2" customWidth="1"/>
    <col min="5637" max="5637" width="9.44140625" style="2" customWidth="1"/>
    <col min="5638" max="5638" width="7.6640625" style="2" customWidth="1"/>
    <col min="5639" max="5639" width="8.44140625" style="2" customWidth="1"/>
    <col min="5640" max="5640" width="17.33203125" style="2" customWidth="1"/>
    <col min="5641" max="5888" width="8.88671875" style="2"/>
    <col min="5889" max="5889" width="32.6640625" style="2" customWidth="1"/>
    <col min="5890" max="5890" width="7.6640625" style="2" customWidth="1"/>
    <col min="5891" max="5891" width="8.5546875" style="2" customWidth="1"/>
    <col min="5892" max="5892" width="8.109375" style="2" customWidth="1"/>
    <col min="5893" max="5893" width="9.44140625" style="2" customWidth="1"/>
    <col min="5894" max="5894" width="7.6640625" style="2" customWidth="1"/>
    <col min="5895" max="5895" width="8.44140625" style="2" customWidth="1"/>
    <col min="5896" max="5896" width="17.33203125" style="2" customWidth="1"/>
    <col min="5897" max="6144" width="8.88671875" style="2"/>
    <col min="6145" max="6145" width="32.6640625" style="2" customWidth="1"/>
    <col min="6146" max="6146" width="7.6640625" style="2" customWidth="1"/>
    <col min="6147" max="6147" width="8.5546875" style="2" customWidth="1"/>
    <col min="6148" max="6148" width="8.109375" style="2" customWidth="1"/>
    <col min="6149" max="6149" width="9.44140625" style="2" customWidth="1"/>
    <col min="6150" max="6150" width="7.6640625" style="2" customWidth="1"/>
    <col min="6151" max="6151" width="8.44140625" style="2" customWidth="1"/>
    <col min="6152" max="6152" width="17.33203125" style="2" customWidth="1"/>
    <col min="6153" max="6400" width="8.88671875" style="2"/>
    <col min="6401" max="6401" width="32.6640625" style="2" customWidth="1"/>
    <col min="6402" max="6402" width="7.6640625" style="2" customWidth="1"/>
    <col min="6403" max="6403" width="8.5546875" style="2" customWidth="1"/>
    <col min="6404" max="6404" width="8.109375" style="2" customWidth="1"/>
    <col min="6405" max="6405" width="9.44140625" style="2" customWidth="1"/>
    <col min="6406" max="6406" width="7.6640625" style="2" customWidth="1"/>
    <col min="6407" max="6407" width="8.44140625" style="2" customWidth="1"/>
    <col min="6408" max="6408" width="17.33203125" style="2" customWidth="1"/>
    <col min="6409" max="6656" width="8.88671875" style="2"/>
    <col min="6657" max="6657" width="32.6640625" style="2" customWidth="1"/>
    <col min="6658" max="6658" width="7.6640625" style="2" customWidth="1"/>
    <col min="6659" max="6659" width="8.5546875" style="2" customWidth="1"/>
    <col min="6660" max="6660" width="8.109375" style="2" customWidth="1"/>
    <col min="6661" max="6661" width="9.44140625" style="2" customWidth="1"/>
    <col min="6662" max="6662" width="7.6640625" style="2" customWidth="1"/>
    <col min="6663" max="6663" width="8.44140625" style="2" customWidth="1"/>
    <col min="6664" max="6664" width="17.33203125" style="2" customWidth="1"/>
    <col min="6665" max="6912" width="8.88671875" style="2"/>
    <col min="6913" max="6913" width="32.6640625" style="2" customWidth="1"/>
    <col min="6914" max="6914" width="7.6640625" style="2" customWidth="1"/>
    <col min="6915" max="6915" width="8.5546875" style="2" customWidth="1"/>
    <col min="6916" max="6916" width="8.109375" style="2" customWidth="1"/>
    <col min="6917" max="6917" width="9.44140625" style="2" customWidth="1"/>
    <col min="6918" max="6918" width="7.6640625" style="2" customWidth="1"/>
    <col min="6919" max="6919" width="8.44140625" style="2" customWidth="1"/>
    <col min="6920" max="6920" width="17.33203125" style="2" customWidth="1"/>
    <col min="6921" max="7168" width="8.88671875" style="2"/>
    <col min="7169" max="7169" width="32.6640625" style="2" customWidth="1"/>
    <col min="7170" max="7170" width="7.6640625" style="2" customWidth="1"/>
    <col min="7171" max="7171" width="8.5546875" style="2" customWidth="1"/>
    <col min="7172" max="7172" width="8.109375" style="2" customWidth="1"/>
    <col min="7173" max="7173" width="9.44140625" style="2" customWidth="1"/>
    <col min="7174" max="7174" width="7.6640625" style="2" customWidth="1"/>
    <col min="7175" max="7175" width="8.44140625" style="2" customWidth="1"/>
    <col min="7176" max="7176" width="17.33203125" style="2" customWidth="1"/>
    <col min="7177" max="7424" width="8.88671875" style="2"/>
    <col min="7425" max="7425" width="32.6640625" style="2" customWidth="1"/>
    <col min="7426" max="7426" width="7.6640625" style="2" customWidth="1"/>
    <col min="7427" max="7427" width="8.5546875" style="2" customWidth="1"/>
    <col min="7428" max="7428" width="8.109375" style="2" customWidth="1"/>
    <col min="7429" max="7429" width="9.44140625" style="2" customWidth="1"/>
    <col min="7430" max="7430" width="7.6640625" style="2" customWidth="1"/>
    <col min="7431" max="7431" width="8.44140625" style="2" customWidth="1"/>
    <col min="7432" max="7432" width="17.33203125" style="2" customWidth="1"/>
    <col min="7433" max="7680" width="8.88671875" style="2"/>
    <col min="7681" max="7681" width="32.6640625" style="2" customWidth="1"/>
    <col min="7682" max="7682" width="7.6640625" style="2" customWidth="1"/>
    <col min="7683" max="7683" width="8.5546875" style="2" customWidth="1"/>
    <col min="7684" max="7684" width="8.109375" style="2" customWidth="1"/>
    <col min="7685" max="7685" width="9.44140625" style="2" customWidth="1"/>
    <col min="7686" max="7686" width="7.6640625" style="2" customWidth="1"/>
    <col min="7687" max="7687" width="8.44140625" style="2" customWidth="1"/>
    <col min="7688" max="7688" width="17.33203125" style="2" customWidth="1"/>
    <col min="7689" max="7936" width="8.88671875" style="2"/>
    <col min="7937" max="7937" width="32.6640625" style="2" customWidth="1"/>
    <col min="7938" max="7938" width="7.6640625" style="2" customWidth="1"/>
    <col min="7939" max="7939" width="8.5546875" style="2" customWidth="1"/>
    <col min="7940" max="7940" width="8.109375" style="2" customWidth="1"/>
    <col min="7941" max="7941" width="9.44140625" style="2" customWidth="1"/>
    <col min="7942" max="7942" width="7.6640625" style="2" customWidth="1"/>
    <col min="7943" max="7943" width="8.44140625" style="2" customWidth="1"/>
    <col min="7944" max="7944" width="17.33203125" style="2" customWidth="1"/>
    <col min="7945" max="8192" width="8.88671875" style="2"/>
    <col min="8193" max="8193" width="32.6640625" style="2" customWidth="1"/>
    <col min="8194" max="8194" width="7.6640625" style="2" customWidth="1"/>
    <col min="8195" max="8195" width="8.5546875" style="2" customWidth="1"/>
    <col min="8196" max="8196" width="8.109375" style="2" customWidth="1"/>
    <col min="8197" max="8197" width="9.44140625" style="2" customWidth="1"/>
    <col min="8198" max="8198" width="7.6640625" style="2" customWidth="1"/>
    <col min="8199" max="8199" width="8.44140625" style="2" customWidth="1"/>
    <col min="8200" max="8200" width="17.33203125" style="2" customWidth="1"/>
    <col min="8201" max="8448" width="8.88671875" style="2"/>
    <col min="8449" max="8449" width="32.6640625" style="2" customWidth="1"/>
    <col min="8450" max="8450" width="7.6640625" style="2" customWidth="1"/>
    <col min="8451" max="8451" width="8.5546875" style="2" customWidth="1"/>
    <col min="8452" max="8452" width="8.109375" style="2" customWidth="1"/>
    <col min="8453" max="8453" width="9.44140625" style="2" customWidth="1"/>
    <col min="8454" max="8454" width="7.6640625" style="2" customWidth="1"/>
    <col min="8455" max="8455" width="8.44140625" style="2" customWidth="1"/>
    <col min="8456" max="8456" width="17.33203125" style="2" customWidth="1"/>
    <col min="8457" max="8704" width="8.88671875" style="2"/>
    <col min="8705" max="8705" width="32.6640625" style="2" customWidth="1"/>
    <col min="8706" max="8706" width="7.6640625" style="2" customWidth="1"/>
    <col min="8707" max="8707" width="8.5546875" style="2" customWidth="1"/>
    <col min="8708" max="8708" width="8.109375" style="2" customWidth="1"/>
    <col min="8709" max="8709" width="9.44140625" style="2" customWidth="1"/>
    <col min="8710" max="8710" width="7.6640625" style="2" customWidth="1"/>
    <col min="8711" max="8711" width="8.44140625" style="2" customWidth="1"/>
    <col min="8712" max="8712" width="17.33203125" style="2" customWidth="1"/>
    <col min="8713" max="8960" width="8.88671875" style="2"/>
    <col min="8961" max="8961" width="32.6640625" style="2" customWidth="1"/>
    <col min="8962" max="8962" width="7.6640625" style="2" customWidth="1"/>
    <col min="8963" max="8963" width="8.5546875" style="2" customWidth="1"/>
    <col min="8964" max="8964" width="8.109375" style="2" customWidth="1"/>
    <col min="8965" max="8965" width="9.44140625" style="2" customWidth="1"/>
    <col min="8966" max="8966" width="7.6640625" style="2" customWidth="1"/>
    <col min="8967" max="8967" width="8.44140625" style="2" customWidth="1"/>
    <col min="8968" max="8968" width="17.33203125" style="2" customWidth="1"/>
    <col min="8969" max="9216" width="8.88671875" style="2"/>
    <col min="9217" max="9217" width="32.6640625" style="2" customWidth="1"/>
    <col min="9218" max="9218" width="7.6640625" style="2" customWidth="1"/>
    <col min="9219" max="9219" width="8.5546875" style="2" customWidth="1"/>
    <col min="9220" max="9220" width="8.109375" style="2" customWidth="1"/>
    <col min="9221" max="9221" width="9.44140625" style="2" customWidth="1"/>
    <col min="9222" max="9222" width="7.6640625" style="2" customWidth="1"/>
    <col min="9223" max="9223" width="8.44140625" style="2" customWidth="1"/>
    <col min="9224" max="9224" width="17.33203125" style="2" customWidth="1"/>
    <col min="9225" max="9472" width="8.88671875" style="2"/>
    <col min="9473" max="9473" width="32.6640625" style="2" customWidth="1"/>
    <col min="9474" max="9474" width="7.6640625" style="2" customWidth="1"/>
    <col min="9475" max="9475" width="8.5546875" style="2" customWidth="1"/>
    <col min="9476" max="9476" width="8.109375" style="2" customWidth="1"/>
    <col min="9477" max="9477" width="9.44140625" style="2" customWidth="1"/>
    <col min="9478" max="9478" width="7.6640625" style="2" customWidth="1"/>
    <col min="9479" max="9479" width="8.44140625" style="2" customWidth="1"/>
    <col min="9480" max="9480" width="17.33203125" style="2" customWidth="1"/>
    <col min="9481" max="9728" width="8.88671875" style="2"/>
    <col min="9729" max="9729" width="32.6640625" style="2" customWidth="1"/>
    <col min="9730" max="9730" width="7.6640625" style="2" customWidth="1"/>
    <col min="9731" max="9731" width="8.5546875" style="2" customWidth="1"/>
    <col min="9732" max="9732" width="8.109375" style="2" customWidth="1"/>
    <col min="9733" max="9733" width="9.44140625" style="2" customWidth="1"/>
    <col min="9734" max="9734" width="7.6640625" style="2" customWidth="1"/>
    <col min="9735" max="9735" width="8.44140625" style="2" customWidth="1"/>
    <col min="9736" max="9736" width="17.33203125" style="2" customWidth="1"/>
    <col min="9737" max="9984" width="8.88671875" style="2"/>
    <col min="9985" max="9985" width="32.6640625" style="2" customWidth="1"/>
    <col min="9986" max="9986" width="7.6640625" style="2" customWidth="1"/>
    <col min="9987" max="9987" width="8.5546875" style="2" customWidth="1"/>
    <col min="9988" max="9988" width="8.109375" style="2" customWidth="1"/>
    <col min="9989" max="9989" width="9.44140625" style="2" customWidth="1"/>
    <col min="9990" max="9990" width="7.6640625" style="2" customWidth="1"/>
    <col min="9991" max="9991" width="8.44140625" style="2" customWidth="1"/>
    <col min="9992" max="9992" width="17.33203125" style="2" customWidth="1"/>
    <col min="9993" max="10240" width="8.88671875" style="2"/>
    <col min="10241" max="10241" width="32.6640625" style="2" customWidth="1"/>
    <col min="10242" max="10242" width="7.6640625" style="2" customWidth="1"/>
    <col min="10243" max="10243" width="8.5546875" style="2" customWidth="1"/>
    <col min="10244" max="10244" width="8.109375" style="2" customWidth="1"/>
    <col min="10245" max="10245" width="9.44140625" style="2" customWidth="1"/>
    <col min="10246" max="10246" width="7.6640625" style="2" customWidth="1"/>
    <col min="10247" max="10247" width="8.44140625" style="2" customWidth="1"/>
    <col min="10248" max="10248" width="17.33203125" style="2" customWidth="1"/>
    <col min="10249" max="10496" width="8.88671875" style="2"/>
    <col min="10497" max="10497" width="32.6640625" style="2" customWidth="1"/>
    <col min="10498" max="10498" width="7.6640625" style="2" customWidth="1"/>
    <col min="10499" max="10499" width="8.5546875" style="2" customWidth="1"/>
    <col min="10500" max="10500" width="8.109375" style="2" customWidth="1"/>
    <col min="10501" max="10501" width="9.44140625" style="2" customWidth="1"/>
    <col min="10502" max="10502" width="7.6640625" style="2" customWidth="1"/>
    <col min="10503" max="10503" width="8.44140625" style="2" customWidth="1"/>
    <col min="10504" max="10504" width="17.33203125" style="2" customWidth="1"/>
    <col min="10505" max="10752" width="8.88671875" style="2"/>
    <col min="10753" max="10753" width="32.6640625" style="2" customWidth="1"/>
    <col min="10754" max="10754" width="7.6640625" style="2" customWidth="1"/>
    <col min="10755" max="10755" width="8.5546875" style="2" customWidth="1"/>
    <col min="10756" max="10756" width="8.109375" style="2" customWidth="1"/>
    <col min="10757" max="10757" width="9.44140625" style="2" customWidth="1"/>
    <col min="10758" max="10758" width="7.6640625" style="2" customWidth="1"/>
    <col min="10759" max="10759" width="8.44140625" style="2" customWidth="1"/>
    <col min="10760" max="10760" width="17.33203125" style="2" customWidth="1"/>
    <col min="10761" max="11008" width="8.88671875" style="2"/>
    <col min="11009" max="11009" width="32.6640625" style="2" customWidth="1"/>
    <col min="11010" max="11010" width="7.6640625" style="2" customWidth="1"/>
    <col min="11011" max="11011" width="8.5546875" style="2" customWidth="1"/>
    <col min="11012" max="11012" width="8.109375" style="2" customWidth="1"/>
    <col min="11013" max="11013" width="9.44140625" style="2" customWidth="1"/>
    <col min="11014" max="11014" width="7.6640625" style="2" customWidth="1"/>
    <col min="11015" max="11015" width="8.44140625" style="2" customWidth="1"/>
    <col min="11016" max="11016" width="17.33203125" style="2" customWidth="1"/>
    <col min="11017" max="11264" width="8.88671875" style="2"/>
    <col min="11265" max="11265" width="32.6640625" style="2" customWidth="1"/>
    <col min="11266" max="11266" width="7.6640625" style="2" customWidth="1"/>
    <col min="11267" max="11267" width="8.5546875" style="2" customWidth="1"/>
    <col min="11268" max="11268" width="8.109375" style="2" customWidth="1"/>
    <col min="11269" max="11269" width="9.44140625" style="2" customWidth="1"/>
    <col min="11270" max="11270" width="7.6640625" style="2" customWidth="1"/>
    <col min="11271" max="11271" width="8.44140625" style="2" customWidth="1"/>
    <col min="11272" max="11272" width="17.33203125" style="2" customWidth="1"/>
    <col min="11273" max="11520" width="8.88671875" style="2"/>
    <col min="11521" max="11521" width="32.6640625" style="2" customWidth="1"/>
    <col min="11522" max="11522" width="7.6640625" style="2" customWidth="1"/>
    <col min="11523" max="11523" width="8.5546875" style="2" customWidth="1"/>
    <col min="11524" max="11524" width="8.109375" style="2" customWidth="1"/>
    <col min="11525" max="11525" width="9.44140625" style="2" customWidth="1"/>
    <col min="11526" max="11526" width="7.6640625" style="2" customWidth="1"/>
    <col min="11527" max="11527" width="8.44140625" style="2" customWidth="1"/>
    <col min="11528" max="11528" width="17.33203125" style="2" customWidth="1"/>
    <col min="11529" max="11776" width="8.88671875" style="2"/>
    <col min="11777" max="11777" width="32.6640625" style="2" customWidth="1"/>
    <col min="11778" max="11778" width="7.6640625" style="2" customWidth="1"/>
    <col min="11779" max="11779" width="8.5546875" style="2" customWidth="1"/>
    <col min="11780" max="11780" width="8.109375" style="2" customWidth="1"/>
    <col min="11781" max="11781" width="9.44140625" style="2" customWidth="1"/>
    <col min="11782" max="11782" width="7.6640625" style="2" customWidth="1"/>
    <col min="11783" max="11783" width="8.44140625" style="2" customWidth="1"/>
    <col min="11784" max="11784" width="17.33203125" style="2" customWidth="1"/>
    <col min="11785" max="12032" width="8.88671875" style="2"/>
    <col min="12033" max="12033" width="32.6640625" style="2" customWidth="1"/>
    <col min="12034" max="12034" width="7.6640625" style="2" customWidth="1"/>
    <col min="12035" max="12035" width="8.5546875" style="2" customWidth="1"/>
    <col min="12036" max="12036" width="8.109375" style="2" customWidth="1"/>
    <col min="12037" max="12037" width="9.44140625" style="2" customWidth="1"/>
    <col min="12038" max="12038" width="7.6640625" style="2" customWidth="1"/>
    <col min="12039" max="12039" width="8.44140625" style="2" customWidth="1"/>
    <col min="12040" max="12040" width="17.33203125" style="2" customWidth="1"/>
    <col min="12041" max="12288" width="8.88671875" style="2"/>
    <col min="12289" max="12289" width="32.6640625" style="2" customWidth="1"/>
    <col min="12290" max="12290" width="7.6640625" style="2" customWidth="1"/>
    <col min="12291" max="12291" width="8.5546875" style="2" customWidth="1"/>
    <col min="12292" max="12292" width="8.109375" style="2" customWidth="1"/>
    <col min="12293" max="12293" width="9.44140625" style="2" customWidth="1"/>
    <col min="12294" max="12294" width="7.6640625" style="2" customWidth="1"/>
    <col min="12295" max="12295" width="8.44140625" style="2" customWidth="1"/>
    <col min="12296" max="12296" width="17.33203125" style="2" customWidth="1"/>
    <col min="12297" max="12544" width="8.88671875" style="2"/>
    <col min="12545" max="12545" width="32.6640625" style="2" customWidth="1"/>
    <col min="12546" max="12546" width="7.6640625" style="2" customWidth="1"/>
    <col min="12547" max="12547" width="8.5546875" style="2" customWidth="1"/>
    <col min="12548" max="12548" width="8.109375" style="2" customWidth="1"/>
    <col min="12549" max="12549" width="9.44140625" style="2" customWidth="1"/>
    <col min="12550" max="12550" width="7.6640625" style="2" customWidth="1"/>
    <col min="12551" max="12551" width="8.44140625" style="2" customWidth="1"/>
    <col min="12552" max="12552" width="17.33203125" style="2" customWidth="1"/>
    <col min="12553" max="12800" width="8.88671875" style="2"/>
    <col min="12801" max="12801" width="32.6640625" style="2" customWidth="1"/>
    <col min="12802" max="12802" width="7.6640625" style="2" customWidth="1"/>
    <col min="12803" max="12803" width="8.5546875" style="2" customWidth="1"/>
    <col min="12804" max="12804" width="8.109375" style="2" customWidth="1"/>
    <col min="12805" max="12805" width="9.44140625" style="2" customWidth="1"/>
    <col min="12806" max="12806" width="7.6640625" style="2" customWidth="1"/>
    <col min="12807" max="12807" width="8.44140625" style="2" customWidth="1"/>
    <col min="12808" max="12808" width="17.33203125" style="2" customWidth="1"/>
    <col min="12809" max="13056" width="8.88671875" style="2"/>
    <col min="13057" max="13057" width="32.6640625" style="2" customWidth="1"/>
    <col min="13058" max="13058" width="7.6640625" style="2" customWidth="1"/>
    <col min="13059" max="13059" width="8.5546875" style="2" customWidth="1"/>
    <col min="13060" max="13060" width="8.109375" style="2" customWidth="1"/>
    <col min="13061" max="13061" width="9.44140625" style="2" customWidth="1"/>
    <col min="13062" max="13062" width="7.6640625" style="2" customWidth="1"/>
    <col min="13063" max="13063" width="8.44140625" style="2" customWidth="1"/>
    <col min="13064" max="13064" width="17.33203125" style="2" customWidth="1"/>
    <col min="13065" max="13312" width="8.88671875" style="2"/>
    <col min="13313" max="13313" width="32.6640625" style="2" customWidth="1"/>
    <col min="13314" max="13314" width="7.6640625" style="2" customWidth="1"/>
    <col min="13315" max="13315" width="8.5546875" style="2" customWidth="1"/>
    <col min="13316" max="13316" width="8.109375" style="2" customWidth="1"/>
    <col min="13317" max="13317" width="9.44140625" style="2" customWidth="1"/>
    <col min="13318" max="13318" width="7.6640625" style="2" customWidth="1"/>
    <col min="13319" max="13319" width="8.44140625" style="2" customWidth="1"/>
    <col min="13320" max="13320" width="17.33203125" style="2" customWidth="1"/>
    <col min="13321" max="13568" width="8.88671875" style="2"/>
    <col min="13569" max="13569" width="32.6640625" style="2" customWidth="1"/>
    <col min="13570" max="13570" width="7.6640625" style="2" customWidth="1"/>
    <col min="13571" max="13571" width="8.5546875" style="2" customWidth="1"/>
    <col min="13572" max="13572" width="8.109375" style="2" customWidth="1"/>
    <col min="13573" max="13573" width="9.44140625" style="2" customWidth="1"/>
    <col min="13574" max="13574" width="7.6640625" style="2" customWidth="1"/>
    <col min="13575" max="13575" width="8.44140625" style="2" customWidth="1"/>
    <col min="13576" max="13576" width="17.33203125" style="2" customWidth="1"/>
    <col min="13577" max="13824" width="8.88671875" style="2"/>
    <col min="13825" max="13825" width="32.6640625" style="2" customWidth="1"/>
    <col min="13826" max="13826" width="7.6640625" style="2" customWidth="1"/>
    <col min="13827" max="13827" width="8.5546875" style="2" customWidth="1"/>
    <col min="13828" max="13828" width="8.109375" style="2" customWidth="1"/>
    <col min="13829" max="13829" width="9.44140625" style="2" customWidth="1"/>
    <col min="13830" max="13830" width="7.6640625" style="2" customWidth="1"/>
    <col min="13831" max="13831" width="8.44140625" style="2" customWidth="1"/>
    <col min="13832" max="13832" width="17.33203125" style="2" customWidth="1"/>
    <col min="13833" max="14080" width="8.88671875" style="2"/>
    <col min="14081" max="14081" width="32.6640625" style="2" customWidth="1"/>
    <col min="14082" max="14082" width="7.6640625" style="2" customWidth="1"/>
    <col min="14083" max="14083" width="8.5546875" style="2" customWidth="1"/>
    <col min="14084" max="14084" width="8.109375" style="2" customWidth="1"/>
    <col min="14085" max="14085" width="9.44140625" style="2" customWidth="1"/>
    <col min="14086" max="14086" width="7.6640625" style="2" customWidth="1"/>
    <col min="14087" max="14087" width="8.44140625" style="2" customWidth="1"/>
    <col min="14088" max="14088" width="17.33203125" style="2" customWidth="1"/>
    <col min="14089" max="14336" width="8.88671875" style="2"/>
    <col min="14337" max="14337" width="32.6640625" style="2" customWidth="1"/>
    <col min="14338" max="14338" width="7.6640625" style="2" customWidth="1"/>
    <col min="14339" max="14339" width="8.5546875" style="2" customWidth="1"/>
    <col min="14340" max="14340" width="8.109375" style="2" customWidth="1"/>
    <col min="14341" max="14341" width="9.44140625" style="2" customWidth="1"/>
    <col min="14342" max="14342" width="7.6640625" style="2" customWidth="1"/>
    <col min="14343" max="14343" width="8.44140625" style="2" customWidth="1"/>
    <col min="14344" max="14344" width="17.33203125" style="2" customWidth="1"/>
    <col min="14345" max="14592" width="8.88671875" style="2"/>
    <col min="14593" max="14593" width="32.6640625" style="2" customWidth="1"/>
    <col min="14594" max="14594" width="7.6640625" style="2" customWidth="1"/>
    <col min="14595" max="14595" width="8.5546875" style="2" customWidth="1"/>
    <col min="14596" max="14596" width="8.109375" style="2" customWidth="1"/>
    <col min="14597" max="14597" width="9.44140625" style="2" customWidth="1"/>
    <col min="14598" max="14598" width="7.6640625" style="2" customWidth="1"/>
    <col min="14599" max="14599" width="8.44140625" style="2" customWidth="1"/>
    <col min="14600" max="14600" width="17.33203125" style="2" customWidth="1"/>
    <col min="14601" max="14848" width="8.88671875" style="2"/>
    <col min="14849" max="14849" width="32.6640625" style="2" customWidth="1"/>
    <col min="14850" max="14850" width="7.6640625" style="2" customWidth="1"/>
    <col min="14851" max="14851" width="8.5546875" style="2" customWidth="1"/>
    <col min="14852" max="14852" width="8.109375" style="2" customWidth="1"/>
    <col min="14853" max="14853" width="9.44140625" style="2" customWidth="1"/>
    <col min="14854" max="14854" width="7.6640625" style="2" customWidth="1"/>
    <col min="14855" max="14855" width="8.44140625" style="2" customWidth="1"/>
    <col min="14856" max="14856" width="17.33203125" style="2" customWidth="1"/>
    <col min="14857" max="15104" width="8.88671875" style="2"/>
    <col min="15105" max="15105" width="32.6640625" style="2" customWidth="1"/>
    <col min="15106" max="15106" width="7.6640625" style="2" customWidth="1"/>
    <col min="15107" max="15107" width="8.5546875" style="2" customWidth="1"/>
    <col min="15108" max="15108" width="8.109375" style="2" customWidth="1"/>
    <col min="15109" max="15109" width="9.44140625" style="2" customWidth="1"/>
    <col min="15110" max="15110" width="7.6640625" style="2" customWidth="1"/>
    <col min="15111" max="15111" width="8.44140625" style="2" customWidth="1"/>
    <col min="15112" max="15112" width="17.33203125" style="2" customWidth="1"/>
    <col min="15113" max="15360" width="8.88671875" style="2"/>
    <col min="15361" max="15361" width="32.6640625" style="2" customWidth="1"/>
    <col min="15362" max="15362" width="7.6640625" style="2" customWidth="1"/>
    <col min="15363" max="15363" width="8.5546875" style="2" customWidth="1"/>
    <col min="15364" max="15364" width="8.109375" style="2" customWidth="1"/>
    <col min="15365" max="15365" width="9.44140625" style="2" customWidth="1"/>
    <col min="15366" max="15366" width="7.6640625" style="2" customWidth="1"/>
    <col min="15367" max="15367" width="8.44140625" style="2" customWidth="1"/>
    <col min="15368" max="15368" width="17.33203125" style="2" customWidth="1"/>
    <col min="15369" max="15616" width="8.88671875" style="2"/>
    <col min="15617" max="15617" width="32.6640625" style="2" customWidth="1"/>
    <col min="15618" max="15618" width="7.6640625" style="2" customWidth="1"/>
    <col min="15619" max="15619" width="8.5546875" style="2" customWidth="1"/>
    <col min="15620" max="15620" width="8.109375" style="2" customWidth="1"/>
    <col min="15621" max="15621" width="9.44140625" style="2" customWidth="1"/>
    <col min="15622" max="15622" width="7.6640625" style="2" customWidth="1"/>
    <col min="15623" max="15623" width="8.44140625" style="2" customWidth="1"/>
    <col min="15624" max="15624" width="17.33203125" style="2" customWidth="1"/>
    <col min="15625" max="15872" width="8.88671875" style="2"/>
    <col min="15873" max="15873" width="32.6640625" style="2" customWidth="1"/>
    <col min="15874" max="15874" width="7.6640625" style="2" customWidth="1"/>
    <col min="15875" max="15875" width="8.5546875" style="2" customWidth="1"/>
    <col min="15876" max="15876" width="8.109375" style="2" customWidth="1"/>
    <col min="15877" max="15877" width="9.44140625" style="2" customWidth="1"/>
    <col min="15878" max="15878" width="7.6640625" style="2" customWidth="1"/>
    <col min="15879" max="15879" width="8.44140625" style="2" customWidth="1"/>
    <col min="15880" max="15880" width="17.33203125" style="2" customWidth="1"/>
    <col min="15881" max="16128" width="8.88671875" style="2"/>
    <col min="16129" max="16129" width="32.6640625" style="2" customWidth="1"/>
    <col min="16130" max="16130" width="7.6640625" style="2" customWidth="1"/>
    <col min="16131" max="16131" width="8.5546875" style="2" customWidth="1"/>
    <col min="16132" max="16132" width="8.109375" style="2" customWidth="1"/>
    <col min="16133" max="16133" width="9.44140625" style="2" customWidth="1"/>
    <col min="16134" max="16134" width="7.6640625" style="2" customWidth="1"/>
    <col min="16135" max="16135" width="8.44140625" style="2" customWidth="1"/>
    <col min="16136" max="16136" width="17.33203125" style="2" customWidth="1"/>
    <col min="16137" max="16384" width="8.8867187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2</v>
      </c>
      <c r="B3" s="3" t="s">
        <v>3</v>
      </c>
      <c r="C3" s="3"/>
      <c r="D3" s="3"/>
      <c r="E3" s="3"/>
      <c r="F3" s="3"/>
      <c r="G3" s="1" t="s">
        <v>4</v>
      </c>
      <c r="H3" s="1" t="s">
        <v>5</v>
      </c>
    </row>
    <row r="4" spans="1:8" ht="11.4" customHeight="1" x14ac:dyDescent="0.2">
      <c r="A4" s="1"/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1"/>
      <c r="H4" s="1"/>
    </row>
    <row r="5" spans="1:8" x14ac:dyDescent="0.2">
      <c r="A5" s="1" t="s">
        <v>11</v>
      </c>
      <c r="B5" s="1"/>
      <c r="C5" s="1"/>
      <c r="D5" s="1"/>
      <c r="E5" s="1"/>
      <c r="F5" s="1"/>
      <c r="G5" s="1"/>
      <c r="H5" s="1"/>
    </row>
    <row r="6" spans="1:8" ht="11.4" customHeight="1" x14ac:dyDescent="0.2">
      <c r="A6" s="6" t="s">
        <v>12</v>
      </c>
      <c r="B6" s="7">
        <v>205</v>
      </c>
      <c r="C6" s="8">
        <v>4.57</v>
      </c>
      <c r="D6" s="8">
        <v>5.6</v>
      </c>
      <c r="E6" s="8">
        <v>32.619999999999997</v>
      </c>
      <c r="F6" s="8">
        <v>197.26</v>
      </c>
      <c r="G6" s="7" t="s">
        <v>13</v>
      </c>
      <c r="H6" s="9" t="s">
        <v>14</v>
      </c>
    </row>
    <row r="7" spans="1:8" ht="11.4" customHeight="1" x14ac:dyDescent="0.2">
      <c r="A7" s="6" t="s">
        <v>15</v>
      </c>
      <c r="B7" s="10">
        <v>30</v>
      </c>
      <c r="C7" s="8">
        <v>6.96</v>
      </c>
      <c r="D7" s="8">
        <v>8.85</v>
      </c>
      <c r="E7" s="8">
        <v>0</v>
      </c>
      <c r="F7" s="8">
        <v>108</v>
      </c>
      <c r="G7" s="7" t="s">
        <v>16</v>
      </c>
      <c r="H7" s="6" t="s">
        <v>17</v>
      </c>
    </row>
    <row r="8" spans="1:8" s="12" customFormat="1" x14ac:dyDescent="0.2">
      <c r="A8" s="11" t="s">
        <v>18</v>
      </c>
      <c r="B8" s="7">
        <v>30</v>
      </c>
      <c r="C8" s="8">
        <f>4.75/50*30</f>
        <v>2.85</v>
      </c>
      <c r="D8" s="8">
        <f>1.5/50*30</f>
        <v>0.89999999999999991</v>
      </c>
      <c r="E8" s="8">
        <f>26/50*30</f>
        <v>15.600000000000001</v>
      </c>
      <c r="F8" s="8">
        <f>132.5/50*30</f>
        <v>79.5</v>
      </c>
      <c r="G8" s="10" t="s">
        <v>19</v>
      </c>
      <c r="H8" s="9" t="s">
        <v>20</v>
      </c>
    </row>
    <row r="9" spans="1:8" ht="12.75" customHeight="1" x14ac:dyDescent="0.2">
      <c r="A9" s="11" t="s">
        <v>21</v>
      </c>
      <c r="B9" s="10">
        <v>215</v>
      </c>
      <c r="C9" s="13">
        <v>7.0000000000000007E-2</v>
      </c>
      <c r="D9" s="13">
        <v>0.02</v>
      </c>
      <c r="E9" s="13">
        <v>15</v>
      </c>
      <c r="F9" s="13">
        <v>60</v>
      </c>
      <c r="G9" s="10" t="s">
        <v>22</v>
      </c>
      <c r="H9" s="6" t="s">
        <v>23</v>
      </c>
    </row>
    <row r="10" spans="1:8" s="15" customFormat="1" ht="10.95" customHeight="1" x14ac:dyDescent="0.3">
      <c r="A10" s="14" t="s">
        <v>24</v>
      </c>
      <c r="B10" s="10">
        <v>200</v>
      </c>
      <c r="C10" s="13">
        <v>0.6</v>
      </c>
      <c r="D10" s="13">
        <v>0.4</v>
      </c>
      <c r="E10" s="13">
        <v>20.2</v>
      </c>
      <c r="F10" s="13">
        <v>92</v>
      </c>
      <c r="G10" s="10"/>
      <c r="H10" s="11"/>
    </row>
    <row r="11" spans="1:8" ht="11.4" customHeight="1" x14ac:dyDescent="0.2">
      <c r="A11" s="16" t="s">
        <v>25</v>
      </c>
      <c r="B11" s="4">
        <f>SUM(B6:B10)</f>
        <v>680</v>
      </c>
      <c r="C11" s="17">
        <f>SUM(C6:C10)</f>
        <v>15.05</v>
      </c>
      <c r="D11" s="17">
        <f>SUM(D6:D10)</f>
        <v>15.77</v>
      </c>
      <c r="E11" s="17">
        <f>SUM(E6:E10)</f>
        <v>83.42</v>
      </c>
      <c r="F11" s="17">
        <f>SUM(F6:F10)</f>
        <v>536.76</v>
      </c>
      <c r="G11" s="4"/>
      <c r="H11" s="6"/>
    </row>
    <row r="12" spans="1:8" x14ac:dyDescent="0.2">
      <c r="A12" s="3" t="s">
        <v>26</v>
      </c>
      <c r="B12" s="3"/>
      <c r="C12" s="3"/>
      <c r="D12" s="3"/>
      <c r="E12" s="3"/>
      <c r="F12" s="3"/>
      <c r="G12" s="3"/>
      <c r="H12" s="3"/>
    </row>
    <row r="13" spans="1:8" ht="12" customHeight="1" x14ac:dyDescent="0.2">
      <c r="A13" s="6" t="s">
        <v>27</v>
      </c>
      <c r="B13" s="10">
        <v>200</v>
      </c>
      <c r="C13" s="8">
        <v>1.8</v>
      </c>
      <c r="D13" s="8">
        <v>5.3</v>
      </c>
      <c r="E13" s="8">
        <v>10.9</v>
      </c>
      <c r="F13" s="8">
        <v>100.5</v>
      </c>
      <c r="G13" s="7" t="s">
        <v>28</v>
      </c>
      <c r="H13" s="9" t="s">
        <v>29</v>
      </c>
    </row>
    <row r="14" spans="1:8" s="12" customFormat="1" x14ac:dyDescent="0.2">
      <c r="A14" s="11" t="s">
        <v>30</v>
      </c>
      <c r="B14" s="10">
        <v>90</v>
      </c>
      <c r="C14" s="8">
        <v>10.6</v>
      </c>
      <c r="D14" s="8">
        <v>12.6</v>
      </c>
      <c r="E14" s="8">
        <v>9.06</v>
      </c>
      <c r="F14" s="8">
        <v>207.09</v>
      </c>
      <c r="G14" s="10" t="s">
        <v>31</v>
      </c>
      <c r="H14" s="6" t="s">
        <v>32</v>
      </c>
    </row>
    <row r="15" spans="1:8" ht="10.5" customHeight="1" x14ac:dyDescent="0.2">
      <c r="A15" s="6" t="s">
        <v>33</v>
      </c>
      <c r="B15" s="10">
        <v>5</v>
      </c>
      <c r="C15" s="8">
        <v>0.04</v>
      </c>
      <c r="D15" s="8">
        <v>3.6</v>
      </c>
      <c r="E15" s="8">
        <v>0.06</v>
      </c>
      <c r="F15" s="8">
        <v>33</v>
      </c>
      <c r="G15" s="7" t="s">
        <v>34</v>
      </c>
      <c r="H15" s="9" t="s">
        <v>35</v>
      </c>
    </row>
    <row r="16" spans="1:8" ht="12" customHeight="1" x14ac:dyDescent="0.2">
      <c r="A16" s="11" t="s">
        <v>36</v>
      </c>
      <c r="B16" s="10">
        <v>150</v>
      </c>
      <c r="C16" s="13">
        <v>3.06</v>
      </c>
      <c r="D16" s="13">
        <v>4.8</v>
      </c>
      <c r="E16" s="13">
        <v>20.440000000000001</v>
      </c>
      <c r="F16" s="13">
        <v>137.25</v>
      </c>
      <c r="G16" s="10" t="s">
        <v>37</v>
      </c>
      <c r="H16" s="11" t="s">
        <v>38</v>
      </c>
    </row>
    <row r="17" spans="1:251" ht="34.5" customHeight="1" x14ac:dyDescent="0.2">
      <c r="A17" s="14" t="s">
        <v>39</v>
      </c>
      <c r="B17" s="7">
        <v>60</v>
      </c>
      <c r="C17" s="8">
        <v>1.41</v>
      </c>
      <c r="D17" s="8">
        <v>0.09</v>
      </c>
      <c r="E17" s="8">
        <v>4.05</v>
      </c>
      <c r="F17" s="8">
        <v>22.5</v>
      </c>
      <c r="G17" s="7" t="s">
        <v>40</v>
      </c>
      <c r="H17" s="11" t="s">
        <v>41</v>
      </c>
    </row>
    <row r="18" spans="1:251" x14ac:dyDescent="0.2">
      <c r="A18" s="6" t="s">
        <v>42</v>
      </c>
      <c r="B18" s="10">
        <v>200</v>
      </c>
      <c r="C18" s="8">
        <v>0.15</v>
      </c>
      <c r="D18" s="8">
        <v>0.06</v>
      </c>
      <c r="E18" s="8">
        <v>20.65</v>
      </c>
      <c r="F18" s="8">
        <v>82.9</v>
      </c>
      <c r="G18" s="7" t="s">
        <v>43</v>
      </c>
      <c r="H18" s="11" t="s">
        <v>44</v>
      </c>
    </row>
    <row r="19" spans="1:251" x14ac:dyDescent="0.2">
      <c r="A19" s="14" t="s">
        <v>45</v>
      </c>
      <c r="B19" s="7">
        <v>40</v>
      </c>
      <c r="C19" s="8">
        <v>2.6</v>
      </c>
      <c r="D19" s="8">
        <v>0.4</v>
      </c>
      <c r="E19" s="8">
        <v>17.2</v>
      </c>
      <c r="F19" s="8">
        <v>85</v>
      </c>
      <c r="G19" s="7" t="s">
        <v>46</v>
      </c>
      <c r="H19" s="6" t="s">
        <v>47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x14ac:dyDescent="0.2">
      <c r="A20" s="14" t="s">
        <v>48</v>
      </c>
      <c r="B20" s="10">
        <v>40</v>
      </c>
      <c r="C20" s="8">
        <v>3.2</v>
      </c>
      <c r="D20" s="8">
        <v>0.4</v>
      </c>
      <c r="E20" s="8">
        <v>20.399999999999999</v>
      </c>
      <c r="F20" s="8">
        <v>100</v>
      </c>
      <c r="G20" s="10" t="s">
        <v>46</v>
      </c>
      <c r="H20" s="11" t="s">
        <v>49</v>
      </c>
    </row>
    <row r="21" spans="1:251" x14ac:dyDescent="0.2">
      <c r="A21" s="16" t="s">
        <v>25</v>
      </c>
      <c r="B21" s="4">
        <f>SUM(B13:B20)</f>
        <v>785</v>
      </c>
      <c r="C21" s="17">
        <f>SUM(C13:C20)</f>
        <v>22.86</v>
      </c>
      <c r="D21" s="17">
        <f>SUM(D13:D20)</f>
        <v>27.249999999999996</v>
      </c>
      <c r="E21" s="17">
        <f>SUM(E13:E20)</f>
        <v>102.75999999999999</v>
      </c>
      <c r="F21" s="17">
        <f>SUM(F13:F20)</f>
        <v>768.24</v>
      </c>
      <c r="G21" s="4"/>
      <c r="H21" s="6"/>
    </row>
    <row r="22" spans="1:251" x14ac:dyDescent="0.2">
      <c r="A22" s="3" t="s">
        <v>50</v>
      </c>
      <c r="B22" s="3"/>
      <c r="C22" s="3"/>
      <c r="D22" s="3"/>
      <c r="E22" s="3"/>
      <c r="F22" s="3"/>
      <c r="G22" s="3"/>
      <c r="H22" s="3"/>
    </row>
    <row r="23" spans="1:251" x14ac:dyDescent="0.2">
      <c r="A23" s="1" t="s">
        <v>2</v>
      </c>
      <c r="B23" s="3" t="s">
        <v>3</v>
      </c>
      <c r="C23" s="3"/>
      <c r="D23" s="3"/>
      <c r="E23" s="3"/>
      <c r="F23" s="3"/>
      <c r="G23" s="1" t="s">
        <v>4</v>
      </c>
      <c r="H23" s="1" t="s">
        <v>5</v>
      </c>
    </row>
    <row r="24" spans="1:251" ht="11.4" customHeight="1" x14ac:dyDescent="0.2">
      <c r="A24" s="1"/>
      <c r="B24" s="4" t="s">
        <v>6</v>
      </c>
      <c r="C24" s="5" t="s">
        <v>7</v>
      </c>
      <c r="D24" s="5" t="s">
        <v>8</v>
      </c>
      <c r="E24" s="5" t="s">
        <v>9</v>
      </c>
      <c r="F24" s="5" t="s">
        <v>10</v>
      </c>
      <c r="G24" s="1"/>
      <c r="H24" s="1"/>
    </row>
    <row r="25" spans="1:251" x14ac:dyDescent="0.2">
      <c r="A25" s="1" t="s">
        <v>11</v>
      </c>
      <c r="B25" s="1"/>
      <c r="C25" s="1"/>
      <c r="D25" s="1"/>
      <c r="E25" s="1"/>
      <c r="F25" s="1"/>
      <c r="G25" s="1"/>
      <c r="H25" s="1"/>
    </row>
    <row r="26" spans="1:251" x14ac:dyDescent="0.2">
      <c r="A26" s="6" t="s">
        <v>51</v>
      </c>
      <c r="B26" s="10">
        <v>150</v>
      </c>
      <c r="C26" s="8">
        <v>15.42</v>
      </c>
      <c r="D26" s="8">
        <v>13.62</v>
      </c>
      <c r="E26" s="8">
        <v>42.28</v>
      </c>
      <c r="F26" s="8">
        <v>361.12</v>
      </c>
      <c r="G26" s="10" t="s">
        <v>52</v>
      </c>
      <c r="H26" s="9" t="s">
        <v>53</v>
      </c>
    </row>
    <row r="27" spans="1:251" s="19" customFormat="1" x14ac:dyDescent="0.2">
      <c r="A27" s="11" t="s">
        <v>18</v>
      </c>
      <c r="B27" s="7">
        <v>40</v>
      </c>
      <c r="C27" s="8">
        <f>4.75/50*40</f>
        <v>3.8</v>
      </c>
      <c r="D27" s="8">
        <f>1.5/50*40</f>
        <v>1.2</v>
      </c>
      <c r="E27" s="8">
        <f>26/50*40</f>
        <v>20.8</v>
      </c>
      <c r="F27" s="8">
        <f>132.5/40*30</f>
        <v>99.375</v>
      </c>
      <c r="G27" s="10" t="s">
        <v>19</v>
      </c>
      <c r="H27" s="9" t="s">
        <v>20</v>
      </c>
    </row>
    <row r="28" spans="1:251" s="19" customFormat="1" x14ac:dyDescent="0.2">
      <c r="A28" s="6" t="s">
        <v>54</v>
      </c>
      <c r="B28" s="10">
        <v>100</v>
      </c>
      <c r="C28" s="8">
        <v>0.4</v>
      </c>
      <c r="D28" s="8">
        <v>0.4</v>
      </c>
      <c r="E28" s="8">
        <f>19.6/2</f>
        <v>9.8000000000000007</v>
      </c>
      <c r="F28" s="8">
        <f>94/2</f>
        <v>47</v>
      </c>
      <c r="G28" s="10" t="s">
        <v>55</v>
      </c>
      <c r="H28" s="6" t="s">
        <v>56</v>
      </c>
    </row>
    <row r="29" spans="1:251" x14ac:dyDescent="0.2">
      <c r="A29" s="20" t="s">
        <v>57</v>
      </c>
      <c r="B29" s="7">
        <v>222</v>
      </c>
      <c r="C29" s="13">
        <v>0.13</v>
      </c>
      <c r="D29" s="13">
        <v>0.02</v>
      </c>
      <c r="E29" s="13">
        <v>15.2</v>
      </c>
      <c r="F29" s="13">
        <v>62</v>
      </c>
      <c r="G29" s="10" t="s">
        <v>58</v>
      </c>
      <c r="H29" s="14" t="s">
        <v>59</v>
      </c>
    </row>
    <row r="30" spans="1:251" x14ac:dyDescent="0.2">
      <c r="A30" s="16" t="s">
        <v>25</v>
      </c>
      <c r="B30" s="4">
        <f>SUM(B26:B29)</f>
        <v>512</v>
      </c>
      <c r="C30" s="17">
        <f>SUM(C26:C29)</f>
        <v>19.749999999999996</v>
      </c>
      <c r="D30" s="17">
        <f>SUM(D26:D29)</f>
        <v>15.239999999999998</v>
      </c>
      <c r="E30" s="17">
        <f>SUM(E26:E29)</f>
        <v>88.08</v>
      </c>
      <c r="F30" s="17">
        <f>SUM(F26:F29)</f>
        <v>569.495</v>
      </c>
      <c r="G30" s="4"/>
      <c r="H30" s="6"/>
    </row>
    <row r="31" spans="1:251" x14ac:dyDescent="0.2">
      <c r="A31" s="3" t="s">
        <v>26</v>
      </c>
      <c r="B31" s="3"/>
      <c r="C31" s="3"/>
      <c r="D31" s="3"/>
      <c r="E31" s="3"/>
      <c r="F31" s="3"/>
      <c r="G31" s="3"/>
      <c r="H31" s="3"/>
    </row>
    <row r="32" spans="1:251" ht="12" customHeight="1" x14ac:dyDescent="0.2">
      <c r="A32" s="6" t="s">
        <v>60</v>
      </c>
      <c r="B32" s="7">
        <v>200</v>
      </c>
      <c r="C32" s="8">
        <v>4.4000000000000004</v>
      </c>
      <c r="D32" s="8">
        <v>4.2</v>
      </c>
      <c r="E32" s="8">
        <v>13.2</v>
      </c>
      <c r="F32" s="8">
        <v>118.6</v>
      </c>
      <c r="G32" s="7" t="s">
        <v>61</v>
      </c>
      <c r="H32" s="9" t="s">
        <v>62</v>
      </c>
    </row>
    <row r="33" spans="1:251" x14ac:dyDescent="0.2">
      <c r="A33" s="14" t="s">
        <v>63</v>
      </c>
      <c r="B33" s="10">
        <v>90</v>
      </c>
      <c r="C33" s="8">
        <v>11.52</v>
      </c>
      <c r="D33" s="8">
        <v>13</v>
      </c>
      <c r="E33" s="8">
        <v>4.05</v>
      </c>
      <c r="F33" s="8">
        <v>189.6</v>
      </c>
      <c r="G33" s="10" t="s">
        <v>64</v>
      </c>
      <c r="H33" s="6" t="s">
        <v>65</v>
      </c>
    </row>
    <row r="34" spans="1:251" x14ac:dyDescent="0.2">
      <c r="A34" s="6" t="s">
        <v>66</v>
      </c>
      <c r="B34" s="10">
        <v>150</v>
      </c>
      <c r="C34" s="13">
        <v>5.52</v>
      </c>
      <c r="D34" s="13">
        <v>4.51</v>
      </c>
      <c r="E34" s="13">
        <v>26.45</v>
      </c>
      <c r="F34" s="13">
        <v>168.45</v>
      </c>
      <c r="G34" s="10" t="s">
        <v>67</v>
      </c>
      <c r="H34" s="6" t="s">
        <v>68</v>
      </c>
    </row>
    <row r="35" spans="1:251" x14ac:dyDescent="0.2">
      <c r="A35" s="6" t="s">
        <v>69</v>
      </c>
      <c r="B35" s="10">
        <v>200</v>
      </c>
      <c r="C35" s="8">
        <v>0.76</v>
      </c>
      <c r="D35" s="8">
        <v>0.04</v>
      </c>
      <c r="E35" s="8">
        <v>20.22</v>
      </c>
      <c r="F35" s="8">
        <v>85.51</v>
      </c>
      <c r="G35" s="7" t="s">
        <v>70</v>
      </c>
      <c r="H35" s="11" t="s">
        <v>71</v>
      </c>
    </row>
    <row r="36" spans="1:251" x14ac:dyDescent="0.2">
      <c r="A36" s="14" t="s">
        <v>45</v>
      </c>
      <c r="B36" s="7">
        <v>40</v>
      </c>
      <c r="C36" s="8">
        <v>2.6</v>
      </c>
      <c r="D36" s="8">
        <v>0.4</v>
      </c>
      <c r="E36" s="8">
        <v>17.2</v>
      </c>
      <c r="F36" s="8">
        <v>85</v>
      </c>
      <c r="G36" s="7" t="s">
        <v>46</v>
      </c>
      <c r="H36" s="6" t="s">
        <v>47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</row>
    <row r="37" spans="1:251" x14ac:dyDescent="0.2">
      <c r="A37" s="14" t="s">
        <v>48</v>
      </c>
      <c r="B37" s="10">
        <v>40</v>
      </c>
      <c r="C37" s="8">
        <v>3.2</v>
      </c>
      <c r="D37" s="8">
        <v>0.4</v>
      </c>
      <c r="E37" s="8">
        <v>20.399999999999999</v>
      </c>
      <c r="F37" s="8">
        <v>100</v>
      </c>
      <c r="G37" s="10" t="s">
        <v>46</v>
      </c>
      <c r="H37" s="11" t="s">
        <v>49</v>
      </c>
    </row>
    <row r="38" spans="1:251" x14ac:dyDescent="0.2">
      <c r="A38" s="16" t="s">
        <v>25</v>
      </c>
      <c r="B38" s="4">
        <f>SUM(B32:B37)</f>
        <v>720</v>
      </c>
      <c r="C38" s="17">
        <f>SUM(C32:C37)</f>
        <v>28</v>
      </c>
      <c r="D38" s="17">
        <f>SUM(D32:D37)</f>
        <v>22.549999999999997</v>
      </c>
      <c r="E38" s="17">
        <f>SUM(E32:E37)</f>
        <v>101.52000000000001</v>
      </c>
      <c r="F38" s="17">
        <f>SUM(F32:F37)</f>
        <v>747.16</v>
      </c>
      <c r="G38" s="4"/>
      <c r="H38" s="6"/>
    </row>
    <row r="39" spans="1:251" x14ac:dyDescent="0.2">
      <c r="A39" s="3" t="s">
        <v>72</v>
      </c>
      <c r="B39" s="3"/>
      <c r="C39" s="3"/>
      <c r="D39" s="3"/>
      <c r="E39" s="3"/>
      <c r="F39" s="3"/>
      <c r="G39" s="3"/>
      <c r="H39" s="3"/>
    </row>
    <row r="40" spans="1:251" x14ac:dyDescent="0.2">
      <c r="A40" s="1" t="s">
        <v>2</v>
      </c>
      <c r="B40" s="3" t="s">
        <v>3</v>
      </c>
      <c r="C40" s="3"/>
      <c r="D40" s="3"/>
      <c r="E40" s="3"/>
      <c r="F40" s="3"/>
      <c r="G40" s="1" t="s">
        <v>4</v>
      </c>
      <c r="H40" s="1" t="s">
        <v>5</v>
      </c>
    </row>
    <row r="41" spans="1:251" ht="11.4" customHeight="1" x14ac:dyDescent="0.2">
      <c r="A41" s="1"/>
      <c r="B41" s="4" t="s">
        <v>6</v>
      </c>
      <c r="C41" s="5" t="s">
        <v>7</v>
      </c>
      <c r="D41" s="5" t="s">
        <v>8</v>
      </c>
      <c r="E41" s="5" t="s">
        <v>9</v>
      </c>
      <c r="F41" s="5" t="s">
        <v>10</v>
      </c>
      <c r="G41" s="1"/>
      <c r="H41" s="1"/>
    </row>
    <row r="42" spans="1:251" x14ac:dyDescent="0.2">
      <c r="A42" s="1" t="s">
        <v>11</v>
      </c>
      <c r="B42" s="1"/>
      <c r="C42" s="1"/>
      <c r="D42" s="1"/>
      <c r="E42" s="1"/>
      <c r="F42" s="1"/>
      <c r="G42" s="1"/>
      <c r="H42" s="1"/>
    </row>
    <row r="43" spans="1:251" x14ac:dyDescent="0.2">
      <c r="A43" s="11" t="s">
        <v>73</v>
      </c>
      <c r="B43" s="10">
        <v>90</v>
      </c>
      <c r="C43" s="8">
        <v>11.71</v>
      </c>
      <c r="D43" s="8">
        <v>15.73</v>
      </c>
      <c r="E43" s="8">
        <v>12.03</v>
      </c>
      <c r="F43" s="8">
        <v>238.5</v>
      </c>
      <c r="G43" s="10" t="s">
        <v>74</v>
      </c>
      <c r="H43" s="9" t="s">
        <v>75</v>
      </c>
    </row>
    <row r="44" spans="1:251" x14ac:dyDescent="0.2">
      <c r="A44" s="11" t="s">
        <v>36</v>
      </c>
      <c r="B44" s="10">
        <v>150</v>
      </c>
      <c r="C44" s="13">
        <v>3.06</v>
      </c>
      <c r="D44" s="13">
        <v>4.8</v>
      </c>
      <c r="E44" s="13">
        <v>20.440000000000001</v>
      </c>
      <c r="F44" s="13">
        <v>137.25</v>
      </c>
      <c r="G44" s="10" t="s">
        <v>37</v>
      </c>
      <c r="H44" s="11" t="s">
        <v>38</v>
      </c>
    </row>
    <row r="45" spans="1:251" s="19" customFormat="1" ht="20.399999999999999" x14ac:dyDescent="0.2">
      <c r="A45" s="14" t="s">
        <v>76</v>
      </c>
      <c r="B45" s="7">
        <v>60</v>
      </c>
      <c r="C45" s="8">
        <v>0.66</v>
      </c>
      <c r="D45" s="8">
        <v>0.12</v>
      </c>
      <c r="E45" s="8">
        <v>2.2799999999999998</v>
      </c>
      <c r="F45" s="8">
        <v>13.2</v>
      </c>
      <c r="G45" s="7" t="s">
        <v>77</v>
      </c>
      <c r="H45" s="11" t="s">
        <v>78</v>
      </c>
    </row>
    <row r="46" spans="1:251" x14ac:dyDescent="0.2">
      <c r="A46" s="14" t="s">
        <v>79</v>
      </c>
      <c r="B46" s="10">
        <v>40</v>
      </c>
      <c r="C46" s="8">
        <v>3.2</v>
      </c>
      <c r="D46" s="8">
        <v>0.4</v>
      </c>
      <c r="E46" s="8">
        <v>20.399999999999999</v>
      </c>
      <c r="F46" s="8">
        <v>100</v>
      </c>
      <c r="G46" s="10" t="s">
        <v>46</v>
      </c>
      <c r="H46" s="11" t="s">
        <v>49</v>
      </c>
    </row>
    <row r="47" spans="1:251" x14ac:dyDescent="0.2">
      <c r="A47" s="11" t="s">
        <v>21</v>
      </c>
      <c r="B47" s="10">
        <v>215</v>
      </c>
      <c r="C47" s="13">
        <v>7.0000000000000007E-2</v>
      </c>
      <c r="D47" s="13">
        <v>0.02</v>
      </c>
      <c r="E47" s="13">
        <v>15</v>
      </c>
      <c r="F47" s="13">
        <v>60</v>
      </c>
      <c r="G47" s="10" t="s">
        <v>22</v>
      </c>
      <c r="H47" s="6" t="s">
        <v>23</v>
      </c>
    </row>
    <row r="48" spans="1:251" x14ac:dyDescent="0.2">
      <c r="A48" s="16" t="s">
        <v>25</v>
      </c>
      <c r="B48" s="4">
        <f>SUM(B43:B47)</f>
        <v>555</v>
      </c>
      <c r="C48" s="17">
        <f>SUM(C43:C47)</f>
        <v>18.700000000000003</v>
      </c>
      <c r="D48" s="17">
        <f>SUM(D43:D47)</f>
        <v>21.07</v>
      </c>
      <c r="E48" s="17">
        <f>SUM(E43:E47)</f>
        <v>70.150000000000006</v>
      </c>
      <c r="F48" s="17">
        <f>SUM(F43:F47)</f>
        <v>548.95000000000005</v>
      </c>
      <c r="G48" s="4"/>
      <c r="H48" s="6"/>
    </row>
    <row r="49" spans="1:251" ht="14.4" customHeight="1" x14ac:dyDescent="0.2">
      <c r="A49" s="3" t="s">
        <v>26</v>
      </c>
      <c r="B49" s="3"/>
      <c r="C49" s="3"/>
      <c r="D49" s="3"/>
      <c r="E49" s="3"/>
      <c r="F49" s="3"/>
      <c r="G49" s="3"/>
      <c r="H49" s="3"/>
    </row>
    <row r="50" spans="1:251" ht="12" customHeight="1" x14ac:dyDescent="0.2">
      <c r="A50" s="6" t="s">
        <v>80</v>
      </c>
      <c r="B50" s="7">
        <v>200</v>
      </c>
      <c r="C50" s="8">
        <v>1.38</v>
      </c>
      <c r="D50" s="8">
        <v>5.2</v>
      </c>
      <c r="E50" s="8">
        <v>8.92</v>
      </c>
      <c r="F50" s="8">
        <v>88.2</v>
      </c>
      <c r="G50" s="7" t="s">
        <v>81</v>
      </c>
      <c r="H50" s="20" t="s">
        <v>82</v>
      </c>
    </row>
    <row r="51" spans="1:251" ht="12.75" customHeight="1" x14ac:dyDescent="0.2">
      <c r="A51" s="6" t="s">
        <v>83</v>
      </c>
      <c r="B51" s="10">
        <v>90</v>
      </c>
      <c r="C51" s="8">
        <v>16.649999999999999</v>
      </c>
      <c r="D51" s="8">
        <v>15.96</v>
      </c>
      <c r="E51" s="8">
        <v>12.21</v>
      </c>
      <c r="F51" s="8">
        <v>258.91000000000003</v>
      </c>
      <c r="G51" s="7" t="s">
        <v>84</v>
      </c>
      <c r="H51" s="11" t="s">
        <v>85</v>
      </c>
    </row>
    <row r="52" spans="1:251" ht="21.75" customHeight="1" x14ac:dyDescent="0.2">
      <c r="A52" s="6" t="s">
        <v>86</v>
      </c>
      <c r="B52" s="10">
        <v>150</v>
      </c>
      <c r="C52" s="8">
        <v>3.65</v>
      </c>
      <c r="D52" s="8">
        <v>5.37</v>
      </c>
      <c r="E52" s="8">
        <v>36.68</v>
      </c>
      <c r="F52" s="8">
        <v>209.7</v>
      </c>
      <c r="G52" s="10" t="s">
        <v>87</v>
      </c>
      <c r="H52" s="6" t="s">
        <v>88</v>
      </c>
    </row>
    <row r="53" spans="1:251" x14ac:dyDescent="0.2">
      <c r="A53" s="6" t="s">
        <v>89</v>
      </c>
      <c r="B53" s="10">
        <v>200</v>
      </c>
      <c r="C53" s="13">
        <v>0</v>
      </c>
      <c r="D53" s="13">
        <v>0</v>
      </c>
      <c r="E53" s="13">
        <v>19.97</v>
      </c>
      <c r="F53" s="13">
        <v>76</v>
      </c>
      <c r="G53" s="10" t="s">
        <v>90</v>
      </c>
      <c r="H53" s="11" t="s">
        <v>91</v>
      </c>
    </row>
    <row r="54" spans="1:251" x14ac:dyDescent="0.2">
      <c r="A54" s="14" t="s">
        <v>45</v>
      </c>
      <c r="B54" s="7">
        <v>40</v>
      </c>
      <c r="C54" s="8">
        <v>2.6</v>
      </c>
      <c r="D54" s="8">
        <v>0.4</v>
      </c>
      <c r="E54" s="8">
        <v>17.2</v>
      </c>
      <c r="F54" s="8">
        <v>85</v>
      </c>
      <c r="G54" s="7" t="s">
        <v>46</v>
      </c>
      <c r="H54" s="6" t="s">
        <v>47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</row>
    <row r="55" spans="1:251" x14ac:dyDescent="0.2">
      <c r="A55" s="14" t="s">
        <v>48</v>
      </c>
      <c r="B55" s="10">
        <v>40</v>
      </c>
      <c r="C55" s="8">
        <v>3.2</v>
      </c>
      <c r="D55" s="8">
        <v>0.4</v>
      </c>
      <c r="E55" s="8">
        <v>20.399999999999999</v>
      </c>
      <c r="F55" s="8">
        <v>100</v>
      </c>
      <c r="G55" s="10" t="s">
        <v>46</v>
      </c>
      <c r="H55" s="11" t="s">
        <v>49</v>
      </c>
    </row>
    <row r="56" spans="1:251" x14ac:dyDescent="0.2">
      <c r="A56" s="16" t="s">
        <v>25</v>
      </c>
      <c r="B56" s="4">
        <f>SUM(B50:B55)</f>
        <v>720</v>
      </c>
      <c r="C56" s="17">
        <f>SUM(C50:C55)</f>
        <v>27.479999999999997</v>
      </c>
      <c r="D56" s="17">
        <f>SUM(D50:D55)</f>
        <v>27.33</v>
      </c>
      <c r="E56" s="17">
        <f>SUM(E50:E55)</f>
        <v>115.38</v>
      </c>
      <c r="F56" s="17">
        <f>SUM(F50:F55)</f>
        <v>817.81</v>
      </c>
      <c r="G56" s="4"/>
      <c r="H56" s="6"/>
    </row>
    <row r="57" spans="1:251" x14ac:dyDescent="0.2">
      <c r="A57" s="3" t="s">
        <v>92</v>
      </c>
      <c r="B57" s="3"/>
      <c r="C57" s="3"/>
      <c r="D57" s="3"/>
      <c r="E57" s="3"/>
      <c r="F57" s="3"/>
      <c r="G57" s="3"/>
      <c r="H57" s="3"/>
    </row>
    <row r="58" spans="1:251" x14ac:dyDescent="0.2">
      <c r="A58" s="1" t="s">
        <v>2</v>
      </c>
      <c r="B58" s="3" t="s">
        <v>3</v>
      </c>
      <c r="C58" s="3"/>
      <c r="D58" s="3"/>
      <c r="E58" s="3"/>
      <c r="F58" s="3"/>
      <c r="G58" s="1" t="s">
        <v>4</v>
      </c>
      <c r="H58" s="1" t="s">
        <v>5</v>
      </c>
    </row>
    <row r="59" spans="1:251" ht="11.4" customHeight="1" x14ac:dyDescent="0.2">
      <c r="A59" s="1"/>
      <c r="B59" s="4" t="s">
        <v>6</v>
      </c>
      <c r="C59" s="5" t="s">
        <v>7</v>
      </c>
      <c r="D59" s="5" t="s">
        <v>8</v>
      </c>
      <c r="E59" s="5" t="s">
        <v>9</v>
      </c>
      <c r="F59" s="5" t="s">
        <v>10</v>
      </c>
      <c r="G59" s="1"/>
      <c r="H59" s="1"/>
    </row>
    <row r="60" spans="1:251" x14ac:dyDescent="0.2">
      <c r="A60" s="1" t="s">
        <v>11</v>
      </c>
      <c r="B60" s="1"/>
      <c r="C60" s="1"/>
      <c r="D60" s="1"/>
      <c r="E60" s="1"/>
      <c r="F60" s="1"/>
      <c r="G60" s="1"/>
      <c r="H60" s="1"/>
    </row>
    <row r="61" spans="1:251" x14ac:dyDescent="0.2">
      <c r="A61" s="6" t="s">
        <v>93</v>
      </c>
      <c r="B61" s="7">
        <v>220</v>
      </c>
      <c r="C61" s="8">
        <v>14.88</v>
      </c>
      <c r="D61" s="8">
        <v>17.510000000000002</v>
      </c>
      <c r="E61" s="8">
        <v>37.520000000000003</v>
      </c>
      <c r="F61" s="8">
        <v>367.84</v>
      </c>
      <c r="G61" s="10" t="s">
        <v>94</v>
      </c>
      <c r="H61" s="6" t="s">
        <v>95</v>
      </c>
    </row>
    <row r="62" spans="1:251" s="21" customFormat="1" x14ac:dyDescent="0.3">
      <c r="A62" s="20" t="s">
        <v>96</v>
      </c>
      <c r="B62" s="10">
        <v>60</v>
      </c>
      <c r="C62" s="8">
        <f>12.03*0.6</f>
        <v>7.2179999999999991</v>
      </c>
      <c r="D62" s="8">
        <v>7.4</v>
      </c>
      <c r="E62" s="8">
        <f>27.3*0.6</f>
        <v>16.38</v>
      </c>
      <c r="F62" s="8">
        <f>266.3*0.6</f>
        <v>159.78</v>
      </c>
      <c r="G62" s="10">
        <v>430</v>
      </c>
      <c r="H62" s="20" t="s">
        <v>97</v>
      </c>
    </row>
    <row r="63" spans="1:251" x14ac:dyDescent="0.2">
      <c r="A63" s="20" t="s">
        <v>57</v>
      </c>
      <c r="B63" s="7">
        <v>222</v>
      </c>
      <c r="C63" s="13">
        <v>0.13</v>
      </c>
      <c r="D63" s="13">
        <v>0.02</v>
      </c>
      <c r="E63" s="13">
        <v>15.2</v>
      </c>
      <c r="F63" s="13">
        <v>62</v>
      </c>
      <c r="G63" s="10" t="s">
        <v>58</v>
      </c>
      <c r="H63" s="14" t="s">
        <v>59</v>
      </c>
    </row>
    <row r="64" spans="1:251" x14ac:dyDescent="0.2">
      <c r="A64" s="16" t="s">
        <v>25</v>
      </c>
      <c r="B64" s="4">
        <f>SUM(B61:B63)</f>
        <v>502</v>
      </c>
      <c r="C64" s="5">
        <f>SUM(C61:C63)</f>
        <v>22.227999999999998</v>
      </c>
      <c r="D64" s="5">
        <f>SUM(D61:D63)</f>
        <v>24.930000000000003</v>
      </c>
      <c r="E64" s="5">
        <f>SUM(E61:E63)</f>
        <v>69.100000000000009</v>
      </c>
      <c r="F64" s="5">
        <f>SUM(F61:F63)</f>
        <v>589.62</v>
      </c>
      <c r="G64" s="4"/>
      <c r="H64" s="6"/>
    </row>
    <row r="65" spans="1:251" x14ac:dyDescent="0.2">
      <c r="A65" s="3" t="s">
        <v>26</v>
      </c>
      <c r="B65" s="3"/>
      <c r="C65" s="22"/>
      <c r="D65" s="22"/>
      <c r="E65" s="22"/>
      <c r="F65" s="22"/>
      <c r="G65" s="3"/>
      <c r="H65" s="3"/>
    </row>
    <row r="66" spans="1:251" s="27" customFormat="1" x14ac:dyDescent="0.2">
      <c r="A66" s="23" t="s">
        <v>98</v>
      </c>
      <c r="B66" s="24">
        <v>200</v>
      </c>
      <c r="C66" s="25">
        <v>1.56</v>
      </c>
      <c r="D66" s="25">
        <v>5.2</v>
      </c>
      <c r="E66" s="25">
        <v>8.6</v>
      </c>
      <c r="F66" s="25">
        <v>87.89</v>
      </c>
      <c r="G66" s="26" t="s">
        <v>99</v>
      </c>
      <c r="H66" s="9" t="s">
        <v>100</v>
      </c>
    </row>
    <row r="67" spans="1:251" x14ac:dyDescent="0.2">
      <c r="A67" s="11" t="s">
        <v>101</v>
      </c>
      <c r="B67" s="10">
        <v>90</v>
      </c>
      <c r="C67" s="28">
        <v>11.1</v>
      </c>
      <c r="D67" s="28">
        <v>14.26</v>
      </c>
      <c r="E67" s="28">
        <v>10.199999999999999</v>
      </c>
      <c r="F67" s="28">
        <v>215.87</v>
      </c>
      <c r="G67" s="10" t="s">
        <v>102</v>
      </c>
      <c r="H67" s="6" t="s">
        <v>103</v>
      </c>
    </row>
    <row r="68" spans="1:251" ht="12" customHeight="1" x14ac:dyDescent="0.2">
      <c r="A68" s="14" t="s">
        <v>104</v>
      </c>
      <c r="B68" s="7">
        <v>150</v>
      </c>
      <c r="C68" s="8">
        <v>8.6</v>
      </c>
      <c r="D68" s="8">
        <v>6.09</v>
      </c>
      <c r="E68" s="8">
        <v>38.64</v>
      </c>
      <c r="F68" s="8">
        <v>243.75</v>
      </c>
      <c r="G68" s="10" t="s">
        <v>105</v>
      </c>
      <c r="H68" s="11" t="s">
        <v>106</v>
      </c>
    </row>
    <row r="69" spans="1:251" ht="20.399999999999999" x14ac:dyDescent="0.2">
      <c r="A69" s="14" t="s">
        <v>107</v>
      </c>
      <c r="B69" s="7">
        <v>60</v>
      </c>
      <c r="C69" s="8">
        <v>0.99</v>
      </c>
      <c r="D69" s="8">
        <v>5.03</v>
      </c>
      <c r="E69" s="8">
        <v>3.7</v>
      </c>
      <c r="F69" s="8">
        <v>61.45</v>
      </c>
      <c r="G69" s="7">
        <v>306</v>
      </c>
      <c r="H69" s="11" t="s">
        <v>108</v>
      </c>
    </row>
    <row r="70" spans="1:251" x14ac:dyDescent="0.2">
      <c r="A70" s="20" t="s">
        <v>109</v>
      </c>
      <c r="B70" s="10">
        <v>200</v>
      </c>
      <c r="C70" s="8">
        <v>0.1</v>
      </c>
      <c r="D70" s="8">
        <v>0.1</v>
      </c>
      <c r="E70" s="8">
        <v>15.9</v>
      </c>
      <c r="F70" s="8">
        <v>65</v>
      </c>
      <c r="G70" s="10">
        <v>492</v>
      </c>
      <c r="H70" s="11" t="s">
        <v>110</v>
      </c>
    </row>
    <row r="71" spans="1:251" x14ac:dyDescent="0.2">
      <c r="A71" s="14" t="s">
        <v>45</v>
      </c>
      <c r="B71" s="7">
        <v>40</v>
      </c>
      <c r="C71" s="8">
        <v>2.6</v>
      </c>
      <c r="D71" s="8">
        <v>0.4</v>
      </c>
      <c r="E71" s="8">
        <v>17.2</v>
      </c>
      <c r="F71" s="8">
        <v>85</v>
      </c>
      <c r="G71" s="7" t="s">
        <v>46</v>
      </c>
      <c r="H71" s="6" t="s">
        <v>47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</row>
    <row r="72" spans="1:251" x14ac:dyDescent="0.2">
      <c r="A72" s="14" t="s">
        <v>48</v>
      </c>
      <c r="B72" s="10">
        <v>40</v>
      </c>
      <c r="C72" s="8">
        <v>3.2</v>
      </c>
      <c r="D72" s="8">
        <v>0.4</v>
      </c>
      <c r="E72" s="8">
        <v>20.399999999999999</v>
      </c>
      <c r="F72" s="8">
        <v>100</v>
      </c>
      <c r="G72" s="10" t="s">
        <v>46</v>
      </c>
      <c r="H72" s="11" t="s">
        <v>49</v>
      </c>
    </row>
    <row r="73" spans="1:251" x14ac:dyDescent="0.2">
      <c r="A73" s="16" t="s">
        <v>25</v>
      </c>
      <c r="B73" s="4">
        <f>SUM(B66:B72)</f>
        <v>780</v>
      </c>
      <c r="C73" s="17">
        <f>SUM(C66:C72)</f>
        <v>28.15</v>
      </c>
      <c r="D73" s="17">
        <f>SUM(D66:D72)</f>
        <v>31.48</v>
      </c>
      <c r="E73" s="17">
        <f>SUM(E66:E72)</f>
        <v>114.64000000000001</v>
      </c>
      <c r="F73" s="17">
        <f>SUM(F66:F72)</f>
        <v>858.96</v>
      </c>
      <c r="G73" s="4"/>
      <c r="H73" s="6"/>
    </row>
    <row r="74" spans="1:251" x14ac:dyDescent="0.2">
      <c r="A74" s="3" t="s">
        <v>111</v>
      </c>
      <c r="B74" s="3"/>
      <c r="C74" s="3"/>
      <c r="D74" s="3"/>
      <c r="E74" s="3"/>
      <c r="F74" s="3"/>
      <c r="G74" s="3"/>
      <c r="H74" s="3"/>
    </row>
    <row r="75" spans="1:251" x14ac:dyDescent="0.2">
      <c r="A75" s="1" t="s">
        <v>2</v>
      </c>
      <c r="B75" s="3" t="s">
        <v>3</v>
      </c>
      <c r="C75" s="3"/>
      <c r="D75" s="3"/>
      <c r="E75" s="3"/>
      <c r="F75" s="3"/>
      <c r="G75" s="1" t="s">
        <v>4</v>
      </c>
      <c r="H75" s="1" t="s">
        <v>5</v>
      </c>
    </row>
    <row r="76" spans="1:251" ht="11.4" customHeight="1" x14ac:dyDescent="0.2">
      <c r="A76" s="1"/>
      <c r="B76" s="4" t="s">
        <v>6</v>
      </c>
      <c r="C76" s="5" t="s">
        <v>7</v>
      </c>
      <c r="D76" s="5" t="s">
        <v>8</v>
      </c>
      <c r="E76" s="5" t="s">
        <v>9</v>
      </c>
      <c r="F76" s="5" t="s">
        <v>10</v>
      </c>
      <c r="G76" s="1"/>
      <c r="H76" s="1"/>
    </row>
    <row r="77" spans="1:251" x14ac:dyDescent="0.2">
      <c r="A77" s="1" t="s">
        <v>11</v>
      </c>
      <c r="B77" s="1"/>
      <c r="C77" s="1"/>
      <c r="D77" s="1"/>
      <c r="E77" s="1"/>
      <c r="F77" s="1"/>
      <c r="G77" s="1"/>
      <c r="H77" s="1"/>
    </row>
    <row r="78" spans="1:251" ht="11.4" customHeight="1" x14ac:dyDescent="0.2">
      <c r="A78" s="6" t="s">
        <v>112</v>
      </c>
      <c r="B78" s="7">
        <v>205</v>
      </c>
      <c r="C78" s="8">
        <v>8.6</v>
      </c>
      <c r="D78" s="8">
        <v>7.46</v>
      </c>
      <c r="E78" s="8">
        <v>44.26</v>
      </c>
      <c r="F78" s="8">
        <v>279</v>
      </c>
      <c r="G78" s="7" t="s">
        <v>61</v>
      </c>
      <c r="H78" s="9" t="s">
        <v>113</v>
      </c>
    </row>
    <row r="79" spans="1:251" ht="11.4" customHeight="1" x14ac:dyDescent="0.2">
      <c r="A79" s="6" t="s">
        <v>15</v>
      </c>
      <c r="B79" s="10">
        <v>20</v>
      </c>
      <c r="C79" s="8">
        <v>4.6399999999999997</v>
      </c>
      <c r="D79" s="8">
        <v>5.9</v>
      </c>
      <c r="E79" s="8">
        <v>0</v>
      </c>
      <c r="F79" s="8">
        <v>72</v>
      </c>
      <c r="G79" s="7" t="s">
        <v>16</v>
      </c>
      <c r="H79" s="6" t="s">
        <v>17</v>
      </c>
    </row>
    <row r="80" spans="1:251" x14ac:dyDescent="0.2">
      <c r="A80" s="11" t="s">
        <v>18</v>
      </c>
      <c r="B80" s="7">
        <v>50</v>
      </c>
      <c r="C80" s="8">
        <v>4.75</v>
      </c>
      <c r="D80" s="8">
        <v>1.5</v>
      </c>
      <c r="E80" s="8">
        <v>26</v>
      </c>
      <c r="F80" s="8">
        <v>132.5</v>
      </c>
      <c r="G80" s="10" t="s">
        <v>19</v>
      </c>
      <c r="H80" s="9" t="s">
        <v>20</v>
      </c>
    </row>
    <row r="81" spans="1:251" x14ac:dyDescent="0.2">
      <c r="A81" s="6" t="s">
        <v>54</v>
      </c>
      <c r="B81" s="10">
        <v>100</v>
      </c>
      <c r="C81" s="8">
        <v>0.4</v>
      </c>
      <c r="D81" s="8">
        <v>0.4</v>
      </c>
      <c r="E81" s="8">
        <f>19.6/2</f>
        <v>9.8000000000000007</v>
      </c>
      <c r="F81" s="8">
        <f>94/2</f>
        <v>47</v>
      </c>
      <c r="G81" s="10" t="s">
        <v>55</v>
      </c>
      <c r="H81" s="6" t="s">
        <v>56</v>
      </c>
    </row>
    <row r="82" spans="1:251" s="19" customFormat="1" x14ac:dyDescent="0.2">
      <c r="A82" s="11" t="s">
        <v>21</v>
      </c>
      <c r="B82" s="10">
        <v>215</v>
      </c>
      <c r="C82" s="13">
        <v>7.0000000000000007E-2</v>
      </c>
      <c r="D82" s="13">
        <v>0.02</v>
      </c>
      <c r="E82" s="13">
        <v>15</v>
      </c>
      <c r="F82" s="13">
        <v>60</v>
      </c>
      <c r="G82" s="10" t="s">
        <v>22</v>
      </c>
      <c r="H82" s="6" t="s">
        <v>23</v>
      </c>
    </row>
    <row r="83" spans="1:251" x14ac:dyDescent="0.2">
      <c r="A83" s="16" t="s">
        <v>25</v>
      </c>
      <c r="B83" s="4">
        <f>SUM(B78:B82)</f>
        <v>590</v>
      </c>
      <c r="C83" s="5">
        <f>SUM(C78:C82)</f>
        <v>18.459999999999997</v>
      </c>
      <c r="D83" s="5">
        <f>SUM(D78:D82)</f>
        <v>15.28</v>
      </c>
      <c r="E83" s="5">
        <f>SUM(E78:E82)</f>
        <v>95.059999999999988</v>
      </c>
      <c r="F83" s="5">
        <f>SUM(F78:F82)</f>
        <v>590.5</v>
      </c>
      <c r="G83" s="4"/>
      <c r="H83" s="6"/>
    </row>
    <row r="84" spans="1:251" x14ac:dyDescent="0.2">
      <c r="A84" s="3" t="s">
        <v>26</v>
      </c>
      <c r="B84" s="3"/>
      <c r="C84" s="3"/>
      <c r="D84" s="3"/>
      <c r="E84" s="3"/>
      <c r="F84" s="3"/>
      <c r="G84" s="3"/>
      <c r="H84" s="3"/>
    </row>
    <row r="85" spans="1:251" ht="12.75" customHeight="1" x14ac:dyDescent="0.2">
      <c r="A85" s="6" t="s">
        <v>114</v>
      </c>
      <c r="B85" s="10">
        <v>200</v>
      </c>
      <c r="C85" s="8">
        <v>1.62</v>
      </c>
      <c r="D85" s="8">
        <v>2.19</v>
      </c>
      <c r="E85" s="8">
        <v>12.81</v>
      </c>
      <c r="F85" s="8">
        <v>77.13</v>
      </c>
      <c r="G85" s="7" t="s">
        <v>115</v>
      </c>
      <c r="H85" s="11" t="s">
        <v>116</v>
      </c>
    </row>
    <row r="86" spans="1:251" ht="12" customHeight="1" x14ac:dyDescent="0.2">
      <c r="A86" s="6" t="s">
        <v>117</v>
      </c>
      <c r="B86" s="7">
        <v>150</v>
      </c>
      <c r="C86" s="8">
        <v>8.5299999999999994</v>
      </c>
      <c r="D86" s="8">
        <v>9.6999999999999993</v>
      </c>
      <c r="E86" s="8">
        <v>7.11</v>
      </c>
      <c r="F86" s="8">
        <v>138.62</v>
      </c>
      <c r="G86" s="10" t="s">
        <v>118</v>
      </c>
      <c r="H86" s="6" t="s">
        <v>119</v>
      </c>
    </row>
    <row r="87" spans="1:251" x14ac:dyDescent="0.2">
      <c r="A87" s="6" t="s">
        <v>120</v>
      </c>
      <c r="B87" s="10">
        <v>150</v>
      </c>
      <c r="C87" s="8">
        <v>3.44</v>
      </c>
      <c r="D87" s="8">
        <v>13.15</v>
      </c>
      <c r="E87" s="8">
        <v>27.92</v>
      </c>
      <c r="F87" s="8">
        <v>243.75</v>
      </c>
      <c r="G87" s="10" t="s">
        <v>121</v>
      </c>
      <c r="H87" s="11" t="s">
        <v>122</v>
      </c>
    </row>
    <row r="88" spans="1:251" x14ac:dyDescent="0.2">
      <c r="A88" s="6" t="s">
        <v>42</v>
      </c>
      <c r="B88" s="10">
        <v>200</v>
      </c>
      <c r="C88" s="8">
        <v>0.15</v>
      </c>
      <c r="D88" s="8">
        <v>0.06</v>
      </c>
      <c r="E88" s="8">
        <v>20.65</v>
      </c>
      <c r="F88" s="8">
        <v>82.9</v>
      </c>
      <c r="G88" s="7" t="s">
        <v>43</v>
      </c>
      <c r="H88" s="11" t="s">
        <v>44</v>
      </c>
    </row>
    <row r="89" spans="1:251" s="15" customFormat="1" ht="10.95" customHeight="1" x14ac:dyDescent="0.3">
      <c r="A89" s="14" t="s">
        <v>24</v>
      </c>
      <c r="B89" s="10">
        <v>200</v>
      </c>
      <c r="C89" s="13">
        <v>0.6</v>
      </c>
      <c r="D89" s="13">
        <v>0.4</v>
      </c>
      <c r="E89" s="13">
        <v>20.2</v>
      </c>
      <c r="F89" s="13">
        <v>92</v>
      </c>
      <c r="G89" s="10"/>
      <c r="H89" s="11"/>
    </row>
    <row r="90" spans="1:251" x14ac:dyDescent="0.2">
      <c r="A90" s="14" t="s">
        <v>45</v>
      </c>
      <c r="B90" s="7">
        <v>50</v>
      </c>
      <c r="C90" s="8">
        <v>3.3</v>
      </c>
      <c r="D90" s="8">
        <v>0.5</v>
      </c>
      <c r="E90" s="8">
        <v>21.5</v>
      </c>
      <c r="F90" s="8">
        <v>106.3</v>
      </c>
      <c r="G90" s="7" t="s">
        <v>123</v>
      </c>
      <c r="H90" s="6" t="s">
        <v>47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</row>
    <row r="91" spans="1:251" x14ac:dyDescent="0.2">
      <c r="A91" s="14" t="s">
        <v>48</v>
      </c>
      <c r="B91" s="10">
        <v>50</v>
      </c>
      <c r="C91" s="8">
        <v>4</v>
      </c>
      <c r="D91" s="8">
        <v>0.5</v>
      </c>
      <c r="E91" s="8">
        <v>25.5</v>
      </c>
      <c r="F91" s="8">
        <v>125</v>
      </c>
      <c r="G91" s="10" t="s">
        <v>123</v>
      </c>
      <c r="H91" s="11" t="s">
        <v>49</v>
      </c>
    </row>
    <row r="92" spans="1:251" x14ac:dyDescent="0.2">
      <c r="A92" s="16" t="s">
        <v>25</v>
      </c>
      <c r="B92" s="4">
        <f>SUM(B85:B91)</f>
        <v>1000</v>
      </c>
      <c r="C92" s="17">
        <f>SUM(C85:C91)</f>
        <v>21.639999999999997</v>
      </c>
      <c r="D92" s="17">
        <f>SUM(D85:D91)</f>
        <v>26.499999999999996</v>
      </c>
      <c r="E92" s="17">
        <f>SUM(E85:E91)</f>
        <v>135.69</v>
      </c>
      <c r="F92" s="17">
        <f>SUM(F85:F91)</f>
        <v>865.69999999999993</v>
      </c>
      <c r="G92" s="4"/>
      <c r="H92" s="6"/>
    </row>
    <row r="93" spans="1:251" x14ac:dyDescent="0.2">
      <c r="A93" s="3" t="s">
        <v>124</v>
      </c>
      <c r="B93" s="3"/>
      <c r="C93" s="3"/>
      <c r="D93" s="3"/>
      <c r="E93" s="3"/>
      <c r="F93" s="3"/>
      <c r="G93" s="3"/>
      <c r="H93" s="3"/>
    </row>
    <row r="94" spans="1:251" x14ac:dyDescent="0.2">
      <c r="A94" s="1" t="s">
        <v>2</v>
      </c>
      <c r="B94" s="3" t="s">
        <v>3</v>
      </c>
      <c r="C94" s="3"/>
      <c r="D94" s="3"/>
      <c r="E94" s="3"/>
      <c r="F94" s="3"/>
      <c r="G94" s="1" t="s">
        <v>4</v>
      </c>
      <c r="H94" s="1" t="s">
        <v>5</v>
      </c>
    </row>
    <row r="95" spans="1:251" ht="11.4" customHeight="1" x14ac:dyDescent="0.2">
      <c r="A95" s="1"/>
      <c r="B95" s="4" t="s">
        <v>6</v>
      </c>
      <c r="C95" s="5" t="s">
        <v>7</v>
      </c>
      <c r="D95" s="5" t="s">
        <v>8</v>
      </c>
      <c r="E95" s="5" t="s">
        <v>9</v>
      </c>
      <c r="F95" s="5" t="s">
        <v>10</v>
      </c>
      <c r="G95" s="1"/>
      <c r="H95" s="1"/>
    </row>
    <row r="96" spans="1:251" x14ac:dyDescent="0.2">
      <c r="A96" s="1" t="s">
        <v>11</v>
      </c>
      <c r="B96" s="1"/>
      <c r="C96" s="1"/>
      <c r="D96" s="1"/>
      <c r="E96" s="1"/>
      <c r="F96" s="1"/>
      <c r="G96" s="1"/>
      <c r="H96" s="1"/>
    </row>
    <row r="97" spans="1:251" x14ac:dyDescent="0.2">
      <c r="A97" s="11" t="s">
        <v>30</v>
      </c>
      <c r="B97" s="10">
        <v>90</v>
      </c>
      <c r="C97" s="8">
        <v>10.6</v>
      </c>
      <c r="D97" s="8">
        <v>12.6</v>
      </c>
      <c r="E97" s="8">
        <v>9.06</v>
      </c>
      <c r="F97" s="8">
        <v>207.09</v>
      </c>
      <c r="G97" s="10" t="s">
        <v>31</v>
      </c>
      <c r="H97" s="6" t="s">
        <v>32</v>
      </c>
    </row>
    <row r="98" spans="1:251" x14ac:dyDescent="0.2">
      <c r="A98" s="6" t="s">
        <v>125</v>
      </c>
      <c r="B98" s="10">
        <v>150</v>
      </c>
      <c r="C98" s="8">
        <v>2.6</v>
      </c>
      <c r="D98" s="8">
        <v>11.8</v>
      </c>
      <c r="E98" s="8">
        <v>12.81</v>
      </c>
      <c r="F98" s="8">
        <v>163.5</v>
      </c>
      <c r="G98" s="10" t="s">
        <v>126</v>
      </c>
      <c r="H98" s="9" t="s">
        <v>127</v>
      </c>
    </row>
    <row r="99" spans="1:251" x14ac:dyDescent="0.2">
      <c r="A99" s="14" t="s">
        <v>48</v>
      </c>
      <c r="B99" s="10">
        <v>60</v>
      </c>
      <c r="C99" s="29">
        <f>4/50*60</f>
        <v>4.8</v>
      </c>
      <c r="D99" s="29">
        <f>0.5/50*60</f>
        <v>0.6</v>
      </c>
      <c r="E99" s="29">
        <f>25.5/50*60</f>
        <v>30.6</v>
      </c>
      <c r="F99" s="29">
        <f>125/50*60</f>
        <v>150</v>
      </c>
      <c r="G99" s="10" t="s">
        <v>123</v>
      </c>
      <c r="H99" s="11" t="s">
        <v>49</v>
      </c>
    </row>
    <row r="100" spans="1:251" x14ac:dyDescent="0.2">
      <c r="A100" s="20" t="s">
        <v>57</v>
      </c>
      <c r="B100" s="7">
        <v>222</v>
      </c>
      <c r="C100" s="13">
        <v>0.13</v>
      </c>
      <c r="D100" s="13">
        <v>0.02</v>
      </c>
      <c r="E100" s="13">
        <v>15.2</v>
      </c>
      <c r="F100" s="13">
        <v>62</v>
      </c>
      <c r="G100" s="10" t="s">
        <v>58</v>
      </c>
      <c r="H100" s="14" t="s">
        <v>59</v>
      </c>
    </row>
    <row r="101" spans="1:251" x14ac:dyDescent="0.2">
      <c r="A101" s="16" t="s">
        <v>25</v>
      </c>
      <c r="B101" s="4">
        <f>SUM(B97:B100)</f>
        <v>522</v>
      </c>
      <c r="C101" s="17">
        <f>SUM(C97:C100)</f>
        <v>18.13</v>
      </c>
      <c r="D101" s="17">
        <f>SUM(D97:D100)</f>
        <v>25.02</v>
      </c>
      <c r="E101" s="17">
        <f>SUM(E97:E100)</f>
        <v>67.67</v>
      </c>
      <c r="F101" s="17">
        <f>SUM(F97:F100)</f>
        <v>582.59</v>
      </c>
      <c r="G101" s="4"/>
      <c r="H101" s="6"/>
    </row>
    <row r="102" spans="1:251" x14ac:dyDescent="0.2">
      <c r="A102" s="3" t="s">
        <v>26</v>
      </c>
      <c r="B102" s="3"/>
      <c r="C102" s="3"/>
      <c r="D102" s="3"/>
      <c r="E102" s="3"/>
      <c r="F102" s="3"/>
      <c r="G102" s="3"/>
      <c r="H102" s="3"/>
    </row>
    <row r="103" spans="1:251" ht="12.75" customHeight="1" x14ac:dyDescent="0.2">
      <c r="A103" s="6" t="s">
        <v>128</v>
      </c>
      <c r="B103" s="7">
        <v>260</v>
      </c>
      <c r="C103" s="8">
        <v>1.51</v>
      </c>
      <c r="D103" s="8">
        <v>6.39</v>
      </c>
      <c r="E103" s="8">
        <v>7.99</v>
      </c>
      <c r="F103" s="8">
        <v>94.43</v>
      </c>
      <c r="G103" s="7" t="s">
        <v>129</v>
      </c>
      <c r="H103" s="20" t="s">
        <v>130</v>
      </c>
    </row>
    <row r="104" spans="1:251" s="19" customFormat="1" ht="13.5" customHeight="1" x14ac:dyDescent="0.2">
      <c r="A104" s="6" t="s">
        <v>131</v>
      </c>
      <c r="B104" s="10">
        <v>90</v>
      </c>
      <c r="C104" s="8">
        <v>14.68</v>
      </c>
      <c r="D104" s="8">
        <v>9.98</v>
      </c>
      <c r="E104" s="8">
        <v>11.03</v>
      </c>
      <c r="F104" s="8">
        <v>180.7</v>
      </c>
      <c r="G104" s="10" t="s">
        <v>132</v>
      </c>
      <c r="H104" s="11" t="s">
        <v>133</v>
      </c>
    </row>
    <row r="105" spans="1:251" s="19" customFormat="1" ht="21.75" customHeight="1" x14ac:dyDescent="0.2">
      <c r="A105" s="6" t="s">
        <v>86</v>
      </c>
      <c r="B105" s="10">
        <v>150</v>
      </c>
      <c r="C105" s="8">
        <v>3.65</v>
      </c>
      <c r="D105" s="8">
        <v>5.37</v>
      </c>
      <c r="E105" s="8">
        <v>36.68</v>
      </c>
      <c r="F105" s="8">
        <v>209.7</v>
      </c>
      <c r="G105" s="10" t="s">
        <v>87</v>
      </c>
      <c r="H105" s="6" t="s">
        <v>88</v>
      </c>
    </row>
    <row r="106" spans="1:251" x14ac:dyDescent="0.2">
      <c r="A106" s="6" t="s">
        <v>134</v>
      </c>
      <c r="B106" s="10">
        <v>200</v>
      </c>
      <c r="C106" s="8">
        <v>0.33</v>
      </c>
      <c r="D106" s="8">
        <v>0</v>
      </c>
      <c r="E106" s="8">
        <v>22.78</v>
      </c>
      <c r="F106" s="8">
        <v>94.44</v>
      </c>
      <c r="G106" s="10" t="s">
        <v>135</v>
      </c>
      <c r="H106" s="11" t="s">
        <v>136</v>
      </c>
    </row>
    <row r="107" spans="1:251" x14ac:dyDescent="0.2">
      <c r="A107" s="14" t="s">
        <v>45</v>
      </c>
      <c r="B107" s="7">
        <v>40</v>
      </c>
      <c r="C107" s="8">
        <v>2.6</v>
      </c>
      <c r="D107" s="8">
        <v>0.4</v>
      </c>
      <c r="E107" s="8">
        <v>17.2</v>
      </c>
      <c r="F107" s="8">
        <v>85</v>
      </c>
      <c r="G107" s="7" t="s">
        <v>46</v>
      </c>
      <c r="H107" s="6" t="s">
        <v>47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</row>
    <row r="108" spans="1:251" x14ac:dyDescent="0.2">
      <c r="A108" s="14" t="s">
        <v>48</v>
      </c>
      <c r="B108" s="10">
        <v>40</v>
      </c>
      <c r="C108" s="8">
        <v>3.2</v>
      </c>
      <c r="D108" s="8">
        <v>0.4</v>
      </c>
      <c r="E108" s="8">
        <v>20.399999999999999</v>
      </c>
      <c r="F108" s="8">
        <v>100</v>
      </c>
      <c r="G108" s="10" t="s">
        <v>46</v>
      </c>
      <c r="H108" s="11" t="s">
        <v>49</v>
      </c>
    </row>
    <row r="109" spans="1:251" x14ac:dyDescent="0.2">
      <c r="A109" s="16" t="s">
        <v>25</v>
      </c>
      <c r="B109" s="4">
        <f>SUM(B103:B108)</f>
        <v>780</v>
      </c>
      <c r="C109" s="17">
        <f>SUM(C103:C108)</f>
        <v>25.97</v>
      </c>
      <c r="D109" s="17">
        <f>SUM(D103:D108)</f>
        <v>22.54</v>
      </c>
      <c r="E109" s="17">
        <f>SUM(E103:E108)</f>
        <v>116.08000000000001</v>
      </c>
      <c r="F109" s="17">
        <f>SUM(F103:F108)</f>
        <v>764.27</v>
      </c>
      <c r="G109" s="4"/>
      <c r="H109" s="6"/>
    </row>
    <row r="110" spans="1:251" x14ac:dyDescent="0.2">
      <c r="A110" s="3" t="s">
        <v>137</v>
      </c>
      <c r="B110" s="3"/>
      <c r="C110" s="3"/>
      <c r="D110" s="3"/>
      <c r="E110" s="3"/>
      <c r="F110" s="3"/>
      <c r="G110" s="3"/>
      <c r="H110" s="3"/>
    </row>
    <row r="111" spans="1:251" x14ac:dyDescent="0.2">
      <c r="A111" s="3" t="s">
        <v>1</v>
      </c>
      <c r="B111" s="3"/>
      <c r="C111" s="3"/>
      <c r="D111" s="3"/>
      <c r="E111" s="3"/>
      <c r="F111" s="3"/>
      <c r="G111" s="3"/>
      <c r="H111" s="3"/>
    </row>
    <row r="112" spans="1:251" x14ac:dyDescent="0.2">
      <c r="A112" s="1" t="s">
        <v>2</v>
      </c>
      <c r="B112" s="3" t="s">
        <v>3</v>
      </c>
      <c r="C112" s="3"/>
      <c r="D112" s="3"/>
      <c r="E112" s="3"/>
      <c r="F112" s="3"/>
      <c r="G112" s="1" t="s">
        <v>4</v>
      </c>
      <c r="H112" s="1" t="s">
        <v>5</v>
      </c>
    </row>
    <row r="113" spans="1:251" ht="11.4" customHeight="1" x14ac:dyDescent="0.2">
      <c r="A113" s="1"/>
      <c r="B113" s="4" t="s">
        <v>6</v>
      </c>
      <c r="C113" s="5" t="s">
        <v>7</v>
      </c>
      <c r="D113" s="5" t="s">
        <v>8</v>
      </c>
      <c r="E113" s="5" t="s">
        <v>9</v>
      </c>
      <c r="F113" s="5" t="s">
        <v>10</v>
      </c>
      <c r="G113" s="1"/>
      <c r="H113" s="1"/>
    </row>
    <row r="114" spans="1:251" x14ac:dyDescent="0.2">
      <c r="A114" s="1" t="s">
        <v>11</v>
      </c>
      <c r="B114" s="1"/>
      <c r="C114" s="1"/>
      <c r="D114" s="1"/>
      <c r="E114" s="1"/>
      <c r="F114" s="1"/>
      <c r="G114" s="1"/>
      <c r="H114" s="1"/>
    </row>
    <row r="115" spans="1:251" x14ac:dyDescent="0.2">
      <c r="A115" s="14" t="s">
        <v>138</v>
      </c>
      <c r="B115" s="7">
        <v>205</v>
      </c>
      <c r="C115" s="8">
        <v>5.96</v>
      </c>
      <c r="D115" s="8">
        <v>7.25</v>
      </c>
      <c r="E115" s="8">
        <v>42.89</v>
      </c>
      <c r="F115" s="8">
        <v>261</v>
      </c>
      <c r="G115" s="7" t="s">
        <v>139</v>
      </c>
      <c r="H115" s="14" t="s">
        <v>140</v>
      </c>
    </row>
    <row r="116" spans="1:251" ht="11.4" customHeight="1" x14ac:dyDescent="0.2">
      <c r="A116" s="6" t="s">
        <v>15</v>
      </c>
      <c r="B116" s="10">
        <v>30</v>
      </c>
      <c r="C116" s="8">
        <v>6.96</v>
      </c>
      <c r="D116" s="8">
        <v>8.85</v>
      </c>
      <c r="E116" s="8">
        <v>0</v>
      </c>
      <c r="F116" s="8">
        <v>108</v>
      </c>
      <c r="G116" s="7" t="s">
        <v>16</v>
      </c>
      <c r="H116" s="6" t="s">
        <v>17</v>
      </c>
    </row>
    <row r="117" spans="1:251" s="19" customFormat="1" x14ac:dyDescent="0.2">
      <c r="A117" s="14" t="s">
        <v>48</v>
      </c>
      <c r="B117" s="7">
        <v>50</v>
      </c>
      <c r="C117" s="8">
        <v>4.75</v>
      </c>
      <c r="D117" s="8">
        <v>1.5</v>
      </c>
      <c r="E117" s="8">
        <v>26</v>
      </c>
      <c r="F117" s="8">
        <v>132.5</v>
      </c>
      <c r="G117" s="10" t="s">
        <v>123</v>
      </c>
      <c r="H117" s="9" t="s">
        <v>20</v>
      </c>
    </row>
    <row r="118" spans="1:251" x14ac:dyDescent="0.2">
      <c r="A118" s="11" t="s">
        <v>21</v>
      </c>
      <c r="B118" s="10">
        <v>215</v>
      </c>
      <c r="C118" s="13">
        <v>7.0000000000000007E-2</v>
      </c>
      <c r="D118" s="13">
        <v>0.02</v>
      </c>
      <c r="E118" s="13">
        <v>15</v>
      </c>
      <c r="F118" s="13">
        <v>60</v>
      </c>
      <c r="G118" s="10" t="s">
        <v>22</v>
      </c>
      <c r="H118" s="6" t="s">
        <v>23</v>
      </c>
    </row>
    <row r="119" spans="1:251" x14ac:dyDescent="0.2">
      <c r="A119" s="16" t="s">
        <v>25</v>
      </c>
      <c r="B119" s="4">
        <f>SUM(B115:B118)</f>
        <v>500</v>
      </c>
      <c r="C119" s="5">
        <f>SUM(C115:C118)</f>
        <v>17.740000000000002</v>
      </c>
      <c r="D119" s="5">
        <f>SUM(D115:D118)</f>
        <v>17.62</v>
      </c>
      <c r="E119" s="5">
        <f>SUM(E115:E118)</f>
        <v>83.89</v>
      </c>
      <c r="F119" s="5">
        <f>SUM(F115:F118)</f>
        <v>561.5</v>
      </c>
      <c r="G119" s="4"/>
      <c r="H119" s="6"/>
    </row>
    <row r="120" spans="1:251" x14ac:dyDescent="0.2">
      <c r="A120" s="3" t="s">
        <v>26</v>
      </c>
      <c r="B120" s="3"/>
      <c r="C120" s="3"/>
      <c r="D120" s="3"/>
      <c r="E120" s="3"/>
      <c r="F120" s="3"/>
      <c r="G120" s="3"/>
      <c r="H120" s="3"/>
    </row>
    <row r="121" spans="1:251" ht="12" customHeight="1" x14ac:dyDescent="0.2">
      <c r="A121" s="6" t="s">
        <v>60</v>
      </c>
      <c r="B121" s="7">
        <v>200</v>
      </c>
      <c r="C121" s="8">
        <v>4.4000000000000004</v>
      </c>
      <c r="D121" s="8">
        <v>4.2</v>
      </c>
      <c r="E121" s="8">
        <v>13.2</v>
      </c>
      <c r="F121" s="8">
        <v>118.6</v>
      </c>
      <c r="G121" s="7" t="s">
        <v>61</v>
      </c>
      <c r="H121" s="9" t="s">
        <v>62</v>
      </c>
    </row>
    <row r="122" spans="1:251" x14ac:dyDescent="0.2">
      <c r="A122" s="6" t="s">
        <v>141</v>
      </c>
      <c r="B122" s="10">
        <v>90</v>
      </c>
      <c r="C122" s="8">
        <v>11.32</v>
      </c>
      <c r="D122" s="8">
        <v>12.8</v>
      </c>
      <c r="E122" s="8">
        <v>12.2</v>
      </c>
      <c r="F122" s="8">
        <v>207.8</v>
      </c>
      <c r="G122" s="10" t="s">
        <v>142</v>
      </c>
      <c r="H122" s="9" t="s">
        <v>143</v>
      </c>
    </row>
    <row r="123" spans="1:251" ht="20.399999999999999" x14ac:dyDescent="0.2">
      <c r="A123" s="14" t="s">
        <v>144</v>
      </c>
      <c r="B123" s="7">
        <v>150</v>
      </c>
      <c r="C123" s="8">
        <v>3.08</v>
      </c>
      <c r="D123" s="8">
        <v>4.82</v>
      </c>
      <c r="E123" s="8">
        <v>18.32</v>
      </c>
      <c r="F123" s="8">
        <v>129.1</v>
      </c>
      <c r="G123" s="10" t="s">
        <v>145</v>
      </c>
      <c r="H123" s="23" t="s">
        <v>146</v>
      </c>
    </row>
    <row r="124" spans="1:251" x14ac:dyDescent="0.2">
      <c r="A124" s="6" t="s">
        <v>69</v>
      </c>
      <c r="B124" s="10">
        <v>200</v>
      </c>
      <c r="C124" s="8">
        <v>0.76</v>
      </c>
      <c r="D124" s="8">
        <v>0.04</v>
      </c>
      <c r="E124" s="8">
        <v>20.22</v>
      </c>
      <c r="F124" s="8">
        <v>85.51</v>
      </c>
      <c r="G124" s="7" t="s">
        <v>70</v>
      </c>
      <c r="H124" s="11" t="s">
        <v>71</v>
      </c>
    </row>
    <row r="125" spans="1:251" x14ac:dyDescent="0.2">
      <c r="A125" s="14" t="s">
        <v>45</v>
      </c>
      <c r="B125" s="7">
        <v>40</v>
      </c>
      <c r="C125" s="8">
        <v>2.6</v>
      </c>
      <c r="D125" s="8">
        <v>0.4</v>
      </c>
      <c r="E125" s="8">
        <v>17.2</v>
      </c>
      <c r="F125" s="8">
        <v>85</v>
      </c>
      <c r="G125" s="7" t="s">
        <v>46</v>
      </c>
      <c r="H125" s="6" t="s">
        <v>47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</row>
    <row r="126" spans="1:251" x14ac:dyDescent="0.2">
      <c r="A126" s="14" t="s">
        <v>48</v>
      </c>
      <c r="B126" s="10">
        <v>40</v>
      </c>
      <c r="C126" s="8">
        <v>3.2</v>
      </c>
      <c r="D126" s="8">
        <v>0.4</v>
      </c>
      <c r="E126" s="8">
        <v>20.399999999999999</v>
      </c>
      <c r="F126" s="8">
        <v>100</v>
      </c>
      <c r="G126" s="10" t="s">
        <v>46</v>
      </c>
      <c r="H126" s="11" t="s">
        <v>49</v>
      </c>
    </row>
    <row r="127" spans="1:251" x14ac:dyDescent="0.2">
      <c r="A127" s="16" t="s">
        <v>25</v>
      </c>
      <c r="B127" s="4">
        <f>SUM(B121:B126)</f>
        <v>720</v>
      </c>
      <c r="C127" s="17">
        <f>SUM(C121:C126)</f>
        <v>25.360000000000003</v>
      </c>
      <c r="D127" s="17">
        <f>SUM(D121:D126)</f>
        <v>22.659999999999997</v>
      </c>
      <c r="E127" s="17">
        <f>SUM(E121:E126)</f>
        <v>101.53999999999999</v>
      </c>
      <c r="F127" s="17">
        <f>SUM(F121:F126)</f>
        <v>726.01</v>
      </c>
      <c r="G127" s="4"/>
      <c r="H127" s="6"/>
    </row>
    <row r="128" spans="1:251" x14ac:dyDescent="0.2">
      <c r="A128" s="3" t="s">
        <v>50</v>
      </c>
      <c r="B128" s="3"/>
      <c r="C128" s="3"/>
      <c r="D128" s="3"/>
      <c r="E128" s="3"/>
      <c r="F128" s="3"/>
      <c r="G128" s="3"/>
      <c r="H128" s="3"/>
    </row>
    <row r="129" spans="1:251" x14ac:dyDescent="0.2">
      <c r="A129" s="1" t="s">
        <v>2</v>
      </c>
      <c r="B129" s="3" t="s">
        <v>3</v>
      </c>
      <c r="C129" s="3"/>
      <c r="D129" s="3"/>
      <c r="E129" s="3"/>
      <c r="F129" s="3"/>
      <c r="G129" s="1" t="s">
        <v>4</v>
      </c>
      <c r="H129" s="1" t="s">
        <v>5</v>
      </c>
    </row>
    <row r="130" spans="1:251" ht="11.4" customHeight="1" x14ac:dyDescent="0.2">
      <c r="A130" s="1"/>
      <c r="B130" s="4" t="s">
        <v>6</v>
      </c>
      <c r="C130" s="5" t="s">
        <v>7</v>
      </c>
      <c r="D130" s="5" t="s">
        <v>8</v>
      </c>
      <c r="E130" s="5" t="s">
        <v>9</v>
      </c>
      <c r="F130" s="5" t="s">
        <v>10</v>
      </c>
      <c r="G130" s="1"/>
      <c r="H130" s="1"/>
    </row>
    <row r="131" spans="1:251" x14ac:dyDescent="0.2">
      <c r="A131" s="1" t="s">
        <v>11</v>
      </c>
      <c r="B131" s="1"/>
      <c r="C131" s="1"/>
      <c r="D131" s="1"/>
      <c r="E131" s="1"/>
      <c r="F131" s="1"/>
      <c r="G131" s="1"/>
      <c r="H131" s="1"/>
    </row>
    <row r="132" spans="1:251" x14ac:dyDescent="0.2">
      <c r="A132" s="6" t="s">
        <v>147</v>
      </c>
      <c r="B132" s="7">
        <v>90</v>
      </c>
      <c r="C132" s="8">
        <v>15</v>
      </c>
      <c r="D132" s="8">
        <v>10.4</v>
      </c>
      <c r="E132" s="8">
        <v>5.9</v>
      </c>
      <c r="F132" s="8">
        <v>176</v>
      </c>
      <c r="G132" s="10" t="s">
        <v>148</v>
      </c>
      <c r="H132" s="9" t="s">
        <v>149</v>
      </c>
    </row>
    <row r="133" spans="1:251" x14ac:dyDescent="0.2">
      <c r="A133" s="6" t="s">
        <v>66</v>
      </c>
      <c r="B133" s="10">
        <v>150</v>
      </c>
      <c r="C133" s="13">
        <v>5.52</v>
      </c>
      <c r="D133" s="13">
        <v>4.51</v>
      </c>
      <c r="E133" s="13">
        <v>26.45</v>
      </c>
      <c r="F133" s="13">
        <v>168.45</v>
      </c>
      <c r="G133" s="10" t="s">
        <v>67</v>
      </c>
      <c r="H133" s="6" t="s">
        <v>68</v>
      </c>
    </row>
    <row r="134" spans="1:251" x14ac:dyDescent="0.2">
      <c r="A134" s="14" t="s">
        <v>48</v>
      </c>
      <c r="B134" s="10">
        <v>40</v>
      </c>
      <c r="C134" s="8">
        <v>3.2</v>
      </c>
      <c r="D134" s="8">
        <v>0.4</v>
      </c>
      <c r="E134" s="8">
        <v>20.399999999999999</v>
      </c>
      <c r="F134" s="8">
        <v>100</v>
      </c>
      <c r="G134" s="10" t="s">
        <v>46</v>
      </c>
      <c r="H134" s="11" t="s">
        <v>49</v>
      </c>
    </row>
    <row r="135" spans="1:251" x14ac:dyDescent="0.2">
      <c r="A135" s="20" t="s">
        <v>57</v>
      </c>
      <c r="B135" s="7">
        <v>222</v>
      </c>
      <c r="C135" s="13">
        <v>0.13</v>
      </c>
      <c r="D135" s="13">
        <v>0.02</v>
      </c>
      <c r="E135" s="13">
        <v>15.2</v>
      </c>
      <c r="F135" s="13">
        <v>62</v>
      </c>
      <c r="G135" s="10" t="s">
        <v>58</v>
      </c>
      <c r="H135" s="14" t="s">
        <v>59</v>
      </c>
    </row>
    <row r="136" spans="1:251" x14ac:dyDescent="0.2">
      <c r="A136" s="16" t="s">
        <v>25</v>
      </c>
      <c r="B136" s="4">
        <f>SUM(B132:B135)</f>
        <v>502</v>
      </c>
      <c r="C136" s="5">
        <f>SUM(C132:C135)</f>
        <v>23.849999999999998</v>
      </c>
      <c r="D136" s="5">
        <f>SUM(D132:D135)</f>
        <v>15.33</v>
      </c>
      <c r="E136" s="5">
        <f>SUM(E132:E135)</f>
        <v>67.95</v>
      </c>
      <c r="F136" s="5">
        <f>SUM(F132:F135)</f>
        <v>506.45</v>
      </c>
      <c r="G136" s="4"/>
      <c r="H136" s="6"/>
    </row>
    <row r="137" spans="1:251" x14ac:dyDescent="0.2">
      <c r="A137" s="3" t="s">
        <v>26</v>
      </c>
      <c r="B137" s="3"/>
      <c r="C137" s="3"/>
      <c r="D137" s="3"/>
      <c r="E137" s="3"/>
      <c r="F137" s="3"/>
      <c r="G137" s="3"/>
      <c r="H137" s="3"/>
    </row>
    <row r="138" spans="1:251" ht="11.25" customHeight="1" x14ac:dyDescent="0.2">
      <c r="A138" s="6" t="s">
        <v>80</v>
      </c>
      <c r="B138" s="7">
        <v>200</v>
      </c>
      <c r="C138" s="8">
        <v>1.38</v>
      </c>
      <c r="D138" s="8">
        <v>5.2</v>
      </c>
      <c r="E138" s="8">
        <v>8.92</v>
      </c>
      <c r="F138" s="8">
        <v>88.2</v>
      </c>
      <c r="G138" s="7" t="s">
        <v>81</v>
      </c>
      <c r="H138" s="20" t="s">
        <v>82</v>
      </c>
    </row>
    <row r="139" spans="1:251" s="19" customFormat="1" ht="12" customHeight="1" x14ac:dyDescent="0.2">
      <c r="A139" s="6" t="s">
        <v>117</v>
      </c>
      <c r="B139" s="7">
        <v>150</v>
      </c>
      <c r="C139" s="8">
        <v>8.5299999999999994</v>
      </c>
      <c r="D139" s="8">
        <v>9.6999999999999993</v>
      </c>
      <c r="E139" s="8">
        <v>7.11</v>
      </c>
      <c r="F139" s="8">
        <v>138.62</v>
      </c>
      <c r="G139" s="10" t="s">
        <v>118</v>
      </c>
      <c r="H139" s="6" t="s">
        <v>119</v>
      </c>
    </row>
    <row r="140" spans="1:251" ht="12" customHeight="1" x14ac:dyDescent="0.2">
      <c r="A140" s="14" t="s">
        <v>104</v>
      </c>
      <c r="B140" s="7">
        <v>150</v>
      </c>
      <c r="C140" s="8">
        <v>8.6</v>
      </c>
      <c r="D140" s="8">
        <v>6.09</v>
      </c>
      <c r="E140" s="8">
        <v>38.64</v>
      </c>
      <c r="F140" s="8">
        <v>243.75</v>
      </c>
      <c r="G140" s="10" t="s">
        <v>105</v>
      </c>
      <c r="H140" s="11" t="s">
        <v>106</v>
      </c>
    </row>
    <row r="141" spans="1:251" x14ac:dyDescent="0.2">
      <c r="A141" s="6" t="s">
        <v>89</v>
      </c>
      <c r="B141" s="10">
        <v>200</v>
      </c>
      <c r="C141" s="13">
        <v>0</v>
      </c>
      <c r="D141" s="13">
        <v>0</v>
      </c>
      <c r="E141" s="13">
        <v>19.97</v>
      </c>
      <c r="F141" s="13">
        <v>76</v>
      </c>
      <c r="G141" s="10" t="s">
        <v>90</v>
      </c>
      <c r="H141" s="11" t="s">
        <v>91</v>
      </c>
    </row>
    <row r="142" spans="1:251" x14ac:dyDescent="0.2">
      <c r="A142" s="6" t="s">
        <v>54</v>
      </c>
      <c r="B142" s="10">
        <v>100</v>
      </c>
      <c r="C142" s="8">
        <v>0.4</v>
      </c>
      <c r="D142" s="8">
        <v>0.4</v>
      </c>
      <c r="E142" s="8">
        <f>19.6/2</f>
        <v>9.8000000000000007</v>
      </c>
      <c r="F142" s="8">
        <f>94/2</f>
        <v>47</v>
      </c>
      <c r="G142" s="10" t="s">
        <v>55</v>
      </c>
      <c r="H142" s="6" t="s">
        <v>56</v>
      </c>
    </row>
    <row r="143" spans="1:251" x14ac:dyDescent="0.2">
      <c r="A143" s="14" t="s">
        <v>45</v>
      </c>
      <c r="B143" s="7">
        <v>40</v>
      </c>
      <c r="C143" s="8">
        <v>2.6</v>
      </c>
      <c r="D143" s="8">
        <v>0.4</v>
      </c>
      <c r="E143" s="8">
        <v>17.2</v>
      </c>
      <c r="F143" s="8">
        <v>85</v>
      </c>
      <c r="G143" s="7" t="s">
        <v>46</v>
      </c>
      <c r="H143" s="6" t="s">
        <v>47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</row>
    <row r="144" spans="1:251" x14ac:dyDescent="0.2">
      <c r="A144" s="14" t="s">
        <v>48</v>
      </c>
      <c r="B144" s="10">
        <v>40</v>
      </c>
      <c r="C144" s="8">
        <v>3.2</v>
      </c>
      <c r="D144" s="8">
        <v>0.4</v>
      </c>
      <c r="E144" s="8">
        <v>20.399999999999999</v>
      </c>
      <c r="F144" s="8">
        <v>100</v>
      </c>
      <c r="G144" s="10" t="s">
        <v>46</v>
      </c>
      <c r="H144" s="11" t="s">
        <v>49</v>
      </c>
    </row>
    <row r="145" spans="1:8" x14ac:dyDescent="0.2">
      <c r="A145" s="16" t="s">
        <v>25</v>
      </c>
      <c r="B145" s="4">
        <f>SUM(B138:B144)</f>
        <v>880</v>
      </c>
      <c r="C145" s="17">
        <f>SUM(C138:C144)</f>
        <v>24.709999999999997</v>
      </c>
      <c r="D145" s="17">
        <f>SUM(D138:D144)</f>
        <v>22.189999999999994</v>
      </c>
      <c r="E145" s="17">
        <f>SUM(E138:E144)</f>
        <v>122.03999999999999</v>
      </c>
      <c r="F145" s="17">
        <f>SUM(F138:F144)</f>
        <v>778.56999999999994</v>
      </c>
      <c r="G145" s="4"/>
      <c r="H145" s="6"/>
    </row>
    <row r="146" spans="1:8" x14ac:dyDescent="0.2">
      <c r="A146" s="3" t="s">
        <v>72</v>
      </c>
      <c r="B146" s="3"/>
      <c r="C146" s="3"/>
      <c r="D146" s="3"/>
      <c r="E146" s="3"/>
      <c r="F146" s="3"/>
      <c r="G146" s="3"/>
      <c r="H146" s="3"/>
    </row>
    <row r="147" spans="1:8" x14ac:dyDescent="0.2">
      <c r="A147" s="1" t="s">
        <v>2</v>
      </c>
      <c r="B147" s="3" t="s">
        <v>3</v>
      </c>
      <c r="C147" s="3"/>
      <c r="D147" s="3"/>
      <c r="E147" s="3"/>
      <c r="F147" s="3"/>
      <c r="G147" s="1" t="s">
        <v>4</v>
      </c>
      <c r="H147" s="1" t="s">
        <v>5</v>
      </c>
    </row>
    <row r="148" spans="1:8" ht="11.4" customHeight="1" x14ac:dyDescent="0.2">
      <c r="A148" s="1"/>
      <c r="B148" s="4" t="s">
        <v>6</v>
      </c>
      <c r="C148" s="5" t="s">
        <v>7</v>
      </c>
      <c r="D148" s="5" t="s">
        <v>8</v>
      </c>
      <c r="E148" s="5" t="s">
        <v>9</v>
      </c>
      <c r="F148" s="5" t="s">
        <v>10</v>
      </c>
      <c r="G148" s="1"/>
      <c r="H148" s="1"/>
    </row>
    <row r="149" spans="1:8" x14ac:dyDescent="0.2">
      <c r="A149" s="1" t="s">
        <v>11</v>
      </c>
      <c r="B149" s="1"/>
      <c r="C149" s="1"/>
      <c r="D149" s="1"/>
      <c r="E149" s="1"/>
      <c r="F149" s="1"/>
      <c r="G149" s="1"/>
      <c r="H149" s="1"/>
    </row>
    <row r="150" spans="1:8" ht="12" customHeight="1" x14ac:dyDescent="0.2">
      <c r="A150" s="6" t="s">
        <v>131</v>
      </c>
      <c r="B150" s="10">
        <v>90</v>
      </c>
      <c r="C150" s="8">
        <v>14.68</v>
      </c>
      <c r="D150" s="8">
        <v>9.98</v>
      </c>
      <c r="E150" s="8">
        <v>11.03</v>
      </c>
      <c r="F150" s="8">
        <v>180.7</v>
      </c>
      <c r="G150" s="10" t="s">
        <v>132</v>
      </c>
      <c r="H150" s="11" t="s">
        <v>133</v>
      </c>
    </row>
    <row r="151" spans="1:8" ht="11.25" customHeight="1" x14ac:dyDescent="0.2">
      <c r="A151" s="6" t="s">
        <v>33</v>
      </c>
      <c r="B151" s="10">
        <v>5</v>
      </c>
      <c r="C151" s="8">
        <v>0.04</v>
      </c>
      <c r="D151" s="8">
        <v>3.6</v>
      </c>
      <c r="E151" s="8">
        <v>0.06</v>
      </c>
      <c r="F151" s="8">
        <v>33</v>
      </c>
      <c r="G151" s="7" t="s">
        <v>34</v>
      </c>
      <c r="H151" s="9" t="s">
        <v>35</v>
      </c>
    </row>
    <row r="152" spans="1:8" s="19" customFormat="1" ht="12" customHeight="1" x14ac:dyDescent="0.2">
      <c r="A152" s="11" t="s">
        <v>36</v>
      </c>
      <c r="B152" s="10">
        <v>100</v>
      </c>
      <c r="C152" s="13">
        <f>3.06/1.5</f>
        <v>2.04</v>
      </c>
      <c r="D152" s="13">
        <f>4.8/1.5</f>
        <v>3.1999999999999997</v>
      </c>
      <c r="E152" s="13">
        <f>20.44/1.5</f>
        <v>13.626666666666667</v>
      </c>
      <c r="F152" s="13">
        <f>137.25/1.5</f>
        <v>91.5</v>
      </c>
      <c r="G152" s="10" t="s">
        <v>37</v>
      </c>
      <c r="H152" s="11" t="s">
        <v>38</v>
      </c>
    </row>
    <row r="153" spans="1:8" ht="20.399999999999999" x14ac:dyDescent="0.2">
      <c r="A153" s="14" t="s">
        <v>76</v>
      </c>
      <c r="B153" s="7">
        <v>60</v>
      </c>
      <c r="C153" s="8">
        <v>0.66</v>
      </c>
      <c r="D153" s="8">
        <v>0.12</v>
      </c>
      <c r="E153" s="8">
        <v>2.2799999999999998</v>
      </c>
      <c r="F153" s="8">
        <v>13.2</v>
      </c>
      <c r="G153" s="7" t="s">
        <v>77</v>
      </c>
      <c r="H153" s="11" t="s">
        <v>78</v>
      </c>
    </row>
    <row r="154" spans="1:8" x14ac:dyDescent="0.2">
      <c r="A154" s="14" t="s">
        <v>48</v>
      </c>
      <c r="B154" s="10">
        <v>50</v>
      </c>
      <c r="C154" s="8">
        <v>4</v>
      </c>
      <c r="D154" s="8">
        <v>0.5</v>
      </c>
      <c r="E154" s="8">
        <v>25.5</v>
      </c>
      <c r="F154" s="8">
        <v>125</v>
      </c>
      <c r="G154" s="10" t="s">
        <v>46</v>
      </c>
      <c r="H154" s="11" t="s">
        <v>49</v>
      </c>
    </row>
    <row r="155" spans="1:8" x14ac:dyDescent="0.2">
      <c r="A155" s="11" t="s">
        <v>21</v>
      </c>
      <c r="B155" s="10">
        <v>215</v>
      </c>
      <c r="C155" s="13">
        <v>7.0000000000000007E-2</v>
      </c>
      <c r="D155" s="13">
        <v>0.02</v>
      </c>
      <c r="E155" s="13">
        <v>15</v>
      </c>
      <c r="F155" s="13">
        <v>60</v>
      </c>
      <c r="G155" s="10" t="s">
        <v>22</v>
      </c>
      <c r="H155" s="6" t="s">
        <v>23</v>
      </c>
    </row>
    <row r="156" spans="1:8" x14ac:dyDescent="0.2">
      <c r="A156" s="16" t="s">
        <v>25</v>
      </c>
      <c r="B156" s="4">
        <f>SUM(B150:B155)</f>
        <v>520</v>
      </c>
      <c r="C156" s="17">
        <f>SUM(C150:C155)</f>
        <v>21.49</v>
      </c>
      <c r="D156" s="17">
        <f>SUM(D150:D155)</f>
        <v>17.420000000000002</v>
      </c>
      <c r="E156" s="17">
        <f>SUM(E150:E155)</f>
        <v>67.49666666666667</v>
      </c>
      <c r="F156" s="17">
        <f>SUM(F150:F155)</f>
        <v>503.4</v>
      </c>
      <c r="G156" s="4"/>
      <c r="H156" s="6"/>
    </row>
    <row r="157" spans="1:8" x14ac:dyDescent="0.2">
      <c r="A157" s="3" t="s">
        <v>26</v>
      </c>
      <c r="B157" s="3"/>
      <c r="C157" s="3"/>
      <c r="D157" s="3"/>
      <c r="E157" s="3"/>
      <c r="F157" s="3"/>
      <c r="G157" s="3"/>
      <c r="H157" s="3"/>
    </row>
    <row r="158" spans="1:8" s="27" customFormat="1" ht="12" customHeight="1" x14ac:dyDescent="0.2">
      <c r="A158" s="23" t="s">
        <v>150</v>
      </c>
      <c r="B158" s="24">
        <v>200</v>
      </c>
      <c r="C158" s="25">
        <v>1.56</v>
      </c>
      <c r="D158" s="25">
        <v>5.2</v>
      </c>
      <c r="E158" s="25">
        <v>8.6</v>
      </c>
      <c r="F158" s="25">
        <v>87.89</v>
      </c>
      <c r="G158" s="26" t="s">
        <v>99</v>
      </c>
      <c r="H158" s="9" t="s">
        <v>100</v>
      </c>
    </row>
    <row r="159" spans="1:8" x14ac:dyDescent="0.2">
      <c r="A159" s="11" t="s">
        <v>101</v>
      </c>
      <c r="B159" s="10">
        <v>90</v>
      </c>
      <c r="C159" s="8">
        <v>11.1</v>
      </c>
      <c r="D159" s="8">
        <v>14.26</v>
      </c>
      <c r="E159" s="8">
        <v>10.199999999999999</v>
      </c>
      <c r="F159" s="8">
        <v>215.87</v>
      </c>
      <c r="G159" s="10" t="s">
        <v>102</v>
      </c>
      <c r="H159" s="6" t="s">
        <v>103</v>
      </c>
    </row>
    <row r="160" spans="1:8" ht="21.75" customHeight="1" x14ac:dyDescent="0.2">
      <c r="A160" s="6" t="s">
        <v>86</v>
      </c>
      <c r="B160" s="10">
        <v>150</v>
      </c>
      <c r="C160" s="8">
        <v>3.65</v>
      </c>
      <c r="D160" s="8">
        <v>5.37</v>
      </c>
      <c r="E160" s="8">
        <v>36.68</v>
      </c>
      <c r="F160" s="8">
        <v>209.7</v>
      </c>
      <c r="G160" s="10" t="s">
        <v>87</v>
      </c>
      <c r="H160" s="6" t="s">
        <v>88</v>
      </c>
    </row>
    <row r="161" spans="1:251" ht="32.25" customHeight="1" x14ac:dyDescent="0.2">
      <c r="A161" s="14" t="s">
        <v>39</v>
      </c>
      <c r="B161" s="7">
        <v>60</v>
      </c>
      <c r="C161" s="8">
        <v>1.41</v>
      </c>
      <c r="D161" s="8">
        <v>0.09</v>
      </c>
      <c r="E161" s="8">
        <v>4.05</v>
      </c>
      <c r="F161" s="8">
        <v>22.5</v>
      </c>
      <c r="G161" s="7" t="s">
        <v>40</v>
      </c>
      <c r="H161" s="11" t="s">
        <v>41</v>
      </c>
    </row>
    <row r="162" spans="1:251" x14ac:dyDescent="0.2">
      <c r="A162" s="6" t="s">
        <v>151</v>
      </c>
      <c r="B162" s="10">
        <v>200</v>
      </c>
      <c r="C162" s="8">
        <v>0.16</v>
      </c>
      <c r="D162" s="8">
        <v>0.16</v>
      </c>
      <c r="E162" s="8">
        <v>27.88</v>
      </c>
      <c r="F162" s="8">
        <v>114.6</v>
      </c>
      <c r="G162" s="7" t="s">
        <v>152</v>
      </c>
      <c r="H162" s="11" t="s">
        <v>153</v>
      </c>
    </row>
    <row r="163" spans="1:251" x14ac:dyDescent="0.2">
      <c r="A163" s="14" t="s">
        <v>45</v>
      </c>
      <c r="B163" s="7">
        <v>40</v>
      </c>
      <c r="C163" s="8">
        <v>2.6</v>
      </c>
      <c r="D163" s="8">
        <v>0.4</v>
      </c>
      <c r="E163" s="8">
        <v>17.2</v>
      </c>
      <c r="F163" s="8">
        <v>85</v>
      </c>
      <c r="G163" s="7" t="s">
        <v>46</v>
      </c>
      <c r="H163" s="6" t="s">
        <v>47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</row>
    <row r="164" spans="1:251" x14ac:dyDescent="0.2">
      <c r="A164" s="14" t="s">
        <v>48</v>
      </c>
      <c r="B164" s="10">
        <v>40</v>
      </c>
      <c r="C164" s="8">
        <v>3.2</v>
      </c>
      <c r="D164" s="8">
        <v>0.4</v>
      </c>
      <c r="E164" s="8">
        <v>20.399999999999999</v>
      </c>
      <c r="F164" s="8">
        <v>100</v>
      </c>
      <c r="G164" s="10" t="s">
        <v>46</v>
      </c>
      <c r="H164" s="11" t="s">
        <v>49</v>
      </c>
    </row>
    <row r="165" spans="1:251" x14ac:dyDescent="0.2">
      <c r="A165" s="16" t="s">
        <v>25</v>
      </c>
      <c r="B165" s="4">
        <f>SUM(B158:B164)</f>
        <v>780</v>
      </c>
      <c r="C165" s="17">
        <f>SUM(C158:C164)</f>
        <v>23.68</v>
      </c>
      <c r="D165" s="17">
        <f>SUM(D158:D164)</f>
        <v>25.88</v>
      </c>
      <c r="E165" s="17">
        <f>SUM(E158:E164)</f>
        <v>125.00999999999999</v>
      </c>
      <c r="F165" s="17">
        <f>SUM(F158:F164)</f>
        <v>835.56000000000006</v>
      </c>
      <c r="G165" s="4"/>
      <c r="H165" s="6"/>
    </row>
    <row r="166" spans="1:251" x14ac:dyDescent="0.2">
      <c r="A166" s="3" t="s">
        <v>92</v>
      </c>
      <c r="B166" s="3"/>
      <c r="C166" s="3"/>
      <c r="D166" s="3"/>
      <c r="E166" s="3"/>
      <c r="F166" s="3"/>
      <c r="G166" s="3"/>
      <c r="H166" s="3"/>
    </row>
    <row r="167" spans="1:251" x14ac:dyDescent="0.2">
      <c r="A167" s="1" t="s">
        <v>2</v>
      </c>
      <c r="B167" s="3" t="s">
        <v>3</v>
      </c>
      <c r="C167" s="3"/>
      <c r="D167" s="3"/>
      <c r="E167" s="3"/>
      <c r="F167" s="3"/>
      <c r="G167" s="1" t="s">
        <v>4</v>
      </c>
      <c r="H167" s="1" t="s">
        <v>5</v>
      </c>
    </row>
    <row r="168" spans="1:251" ht="11.4" customHeight="1" x14ac:dyDescent="0.2">
      <c r="A168" s="1"/>
      <c r="B168" s="4" t="s">
        <v>6</v>
      </c>
      <c r="C168" s="5" t="s">
        <v>7</v>
      </c>
      <c r="D168" s="5" t="s">
        <v>8</v>
      </c>
      <c r="E168" s="5" t="s">
        <v>9</v>
      </c>
      <c r="F168" s="5" t="s">
        <v>10</v>
      </c>
      <c r="G168" s="1"/>
      <c r="H168" s="1"/>
    </row>
    <row r="169" spans="1:251" x14ac:dyDescent="0.2">
      <c r="A169" s="1" t="s">
        <v>11</v>
      </c>
      <c r="B169" s="1"/>
      <c r="C169" s="1"/>
      <c r="D169" s="1"/>
      <c r="E169" s="1"/>
      <c r="F169" s="1"/>
      <c r="G169" s="1"/>
      <c r="H169" s="1"/>
    </row>
    <row r="170" spans="1:251" x14ac:dyDescent="0.2">
      <c r="A170" s="6" t="s">
        <v>141</v>
      </c>
      <c r="B170" s="10">
        <v>90</v>
      </c>
      <c r="C170" s="8">
        <v>11.32</v>
      </c>
      <c r="D170" s="8">
        <v>12.8</v>
      </c>
      <c r="E170" s="8">
        <v>12.2</v>
      </c>
      <c r="F170" s="8">
        <v>207.8</v>
      </c>
      <c r="G170" s="10" t="s">
        <v>142</v>
      </c>
      <c r="H170" s="9" t="s">
        <v>143</v>
      </c>
    </row>
    <row r="171" spans="1:251" x14ac:dyDescent="0.2">
      <c r="A171" s="11" t="s">
        <v>154</v>
      </c>
      <c r="B171" s="10">
        <v>50</v>
      </c>
      <c r="C171" s="8">
        <v>0.88</v>
      </c>
      <c r="D171" s="8">
        <v>2.5</v>
      </c>
      <c r="E171" s="8">
        <v>3.51</v>
      </c>
      <c r="F171" s="8">
        <v>40.049999999999997</v>
      </c>
      <c r="G171" s="10" t="s">
        <v>155</v>
      </c>
      <c r="H171" s="9" t="s">
        <v>156</v>
      </c>
    </row>
    <row r="172" spans="1:251" ht="12" customHeight="1" x14ac:dyDescent="0.2">
      <c r="A172" s="14" t="s">
        <v>104</v>
      </c>
      <c r="B172" s="7">
        <v>100</v>
      </c>
      <c r="C172" s="8">
        <v>5.7</v>
      </c>
      <c r="D172" s="8">
        <v>4.0599999999999996</v>
      </c>
      <c r="E172" s="8">
        <v>25.76</v>
      </c>
      <c r="F172" s="8">
        <v>162.5</v>
      </c>
      <c r="G172" s="10" t="s">
        <v>105</v>
      </c>
      <c r="H172" s="11" t="s">
        <v>106</v>
      </c>
    </row>
    <row r="173" spans="1:251" s="19" customFormat="1" x14ac:dyDescent="0.2">
      <c r="A173" s="14" t="s">
        <v>79</v>
      </c>
      <c r="B173" s="10">
        <v>40</v>
      </c>
      <c r="C173" s="8">
        <v>3.2</v>
      </c>
      <c r="D173" s="8">
        <v>0.4</v>
      </c>
      <c r="E173" s="8">
        <v>20.399999999999999</v>
      </c>
      <c r="F173" s="8">
        <v>100</v>
      </c>
      <c r="G173" s="10" t="s">
        <v>46</v>
      </c>
      <c r="H173" s="11" t="s">
        <v>49</v>
      </c>
    </row>
    <row r="174" spans="1:251" x14ac:dyDescent="0.2">
      <c r="A174" s="20" t="s">
        <v>57</v>
      </c>
      <c r="B174" s="7">
        <v>222</v>
      </c>
      <c r="C174" s="13">
        <v>0.13</v>
      </c>
      <c r="D174" s="13">
        <v>0.02</v>
      </c>
      <c r="E174" s="13">
        <v>15.2</v>
      </c>
      <c r="F174" s="13">
        <v>62</v>
      </c>
      <c r="G174" s="10" t="s">
        <v>58</v>
      </c>
      <c r="H174" s="14" t="s">
        <v>59</v>
      </c>
    </row>
    <row r="175" spans="1:251" x14ac:dyDescent="0.2">
      <c r="A175" s="16" t="s">
        <v>25</v>
      </c>
      <c r="B175" s="4">
        <f>SUM(B170:B174)</f>
        <v>502</v>
      </c>
      <c r="C175" s="17">
        <f>SUM(C170:C174)</f>
        <v>21.23</v>
      </c>
      <c r="D175" s="17">
        <f>SUM(D170:D174)</f>
        <v>19.779999999999998</v>
      </c>
      <c r="E175" s="17">
        <f>SUM(E170:E174)</f>
        <v>77.069999999999993</v>
      </c>
      <c r="F175" s="17">
        <f>SUM(F170:F174)</f>
        <v>572.35</v>
      </c>
      <c r="G175" s="4"/>
      <c r="H175" s="6"/>
    </row>
    <row r="176" spans="1:251" x14ac:dyDescent="0.2">
      <c r="A176" s="3" t="s">
        <v>26</v>
      </c>
      <c r="B176" s="3"/>
      <c r="C176" s="3"/>
      <c r="D176" s="3"/>
      <c r="E176" s="3"/>
      <c r="F176" s="3"/>
      <c r="G176" s="3"/>
      <c r="H176" s="3"/>
    </row>
    <row r="177" spans="1:251" ht="12.75" customHeight="1" x14ac:dyDescent="0.2">
      <c r="A177" s="6" t="s">
        <v>114</v>
      </c>
      <c r="B177" s="10">
        <v>200</v>
      </c>
      <c r="C177" s="8">
        <v>1.62</v>
      </c>
      <c r="D177" s="8">
        <v>2.19</v>
      </c>
      <c r="E177" s="8">
        <v>12.81</v>
      </c>
      <c r="F177" s="8">
        <v>77.13</v>
      </c>
      <c r="G177" s="7" t="s">
        <v>115</v>
      </c>
      <c r="H177" s="11" t="s">
        <v>116</v>
      </c>
    </row>
    <row r="178" spans="1:251" x14ac:dyDescent="0.2">
      <c r="A178" s="6" t="s">
        <v>157</v>
      </c>
      <c r="B178" s="10">
        <v>90</v>
      </c>
      <c r="C178" s="8">
        <v>14.7</v>
      </c>
      <c r="D178" s="8">
        <f>12.3*0.9</f>
        <v>11.07</v>
      </c>
      <c r="E178" s="8">
        <v>12.95</v>
      </c>
      <c r="F178" s="8">
        <f>242.41*0.9</f>
        <v>218.16900000000001</v>
      </c>
      <c r="G178" s="7" t="s">
        <v>158</v>
      </c>
      <c r="H178" s="11" t="s">
        <v>159</v>
      </c>
    </row>
    <row r="179" spans="1:251" x14ac:dyDescent="0.2">
      <c r="A179" s="6" t="s">
        <v>120</v>
      </c>
      <c r="B179" s="10">
        <v>150</v>
      </c>
      <c r="C179" s="8">
        <v>3.44</v>
      </c>
      <c r="D179" s="8">
        <v>13.15</v>
      </c>
      <c r="E179" s="8">
        <v>27.92</v>
      </c>
      <c r="F179" s="8">
        <v>243.75</v>
      </c>
      <c r="G179" s="10" t="s">
        <v>121</v>
      </c>
      <c r="H179" s="11" t="s">
        <v>122</v>
      </c>
    </row>
    <row r="180" spans="1:251" x14ac:dyDescent="0.2">
      <c r="A180" s="6" t="s">
        <v>134</v>
      </c>
      <c r="B180" s="10">
        <v>200</v>
      </c>
      <c r="C180" s="8">
        <v>0.33</v>
      </c>
      <c r="D180" s="8">
        <v>0</v>
      </c>
      <c r="E180" s="8">
        <v>22.78</v>
      </c>
      <c r="F180" s="8">
        <v>94.44</v>
      </c>
      <c r="G180" s="10" t="s">
        <v>135</v>
      </c>
      <c r="H180" s="11" t="s">
        <v>136</v>
      </c>
    </row>
    <row r="181" spans="1:251" x14ac:dyDescent="0.2">
      <c r="A181" s="14" t="s">
        <v>45</v>
      </c>
      <c r="B181" s="7">
        <v>40</v>
      </c>
      <c r="C181" s="8">
        <v>2.6</v>
      </c>
      <c r="D181" s="8">
        <v>0.4</v>
      </c>
      <c r="E181" s="8">
        <v>17.2</v>
      </c>
      <c r="F181" s="8">
        <v>85</v>
      </c>
      <c r="G181" s="7" t="s">
        <v>46</v>
      </c>
      <c r="H181" s="6" t="s">
        <v>47</v>
      </c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</row>
    <row r="182" spans="1:251" x14ac:dyDescent="0.2">
      <c r="A182" s="14" t="s">
        <v>48</v>
      </c>
      <c r="B182" s="10">
        <v>40</v>
      </c>
      <c r="C182" s="8">
        <v>3.2</v>
      </c>
      <c r="D182" s="8">
        <v>0.4</v>
      </c>
      <c r="E182" s="8">
        <v>20.399999999999999</v>
      </c>
      <c r="F182" s="8">
        <v>100</v>
      </c>
      <c r="G182" s="10" t="s">
        <v>46</v>
      </c>
      <c r="H182" s="11" t="s">
        <v>49</v>
      </c>
    </row>
    <row r="183" spans="1:251" x14ac:dyDescent="0.2">
      <c r="A183" s="16" t="s">
        <v>25</v>
      </c>
      <c r="B183" s="4">
        <f>SUM(B177:B182)</f>
        <v>720</v>
      </c>
      <c r="C183" s="17">
        <f>SUM(C177:C182)</f>
        <v>25.89</v>
      </c>
      <c r="D183" s="17">
        <f>SUM(D177:D182)</f>
        <v>27.209999999999997</v>
      </c>
      <c r="E183" s="17">
        <f>SUM(E177:E182)</f>
        <v>114.06</v>
      </c>
      <c r="F183" s="17">
        <f>SUM(F177:F182)</f>
        <v>818.48900000000003</v>
      </c>
      <c r="G183" s="4"/>
      <c r="H183" s="6"/>
    </row>
    <row r="184" spans="1:251" x14ac:dyDescent="0.2">
      <c r="A184" s="3" t="s">
        <v>111</v>
      </c>
      <c r="B184" s="3"/>
      <c r="C184" s="3"/>
      <c r="D184" s="3"/>
      <c r="E184" s="3"/>
      <c r="F184" s="3"/>
      <c r="G184" s="3"/>
      <c r="H184" s="3"/>
    </row>
    <row r="185" spans="1:251" x14ac:dyDescent="0.2">
      <c r="A185" s="1" t="s">
        <v>2</v>
      </c>
      <c r="B185" s="3" t="s">
        <v>3</v>
      </c>
      <c r="C185" s="3"/>
      <c r="D185" s="3"/>
      <c r="E185" s="3"/>
      <c r="F185" s="3"/>
      <c r="G185" s="1" t="s">
        <v>4</v>
      </c>
      <c r="H185" s="1" t="s">
        <v>5</v>
      </c>
    </row>
    <row r="186" spans="1:251" ht="11.4" customHeight="1" x14ac:dyDescent="0.2">
      <c r="A186" s="1"/>
      <c r="B186" s="4" t="s">
        <v>6</v>
      </c>
      <c r="C186" s="5" t="s">
        <v>7</v>
      </c>
      <c r="D186" s="5" t="s">
        <v>8</v>
      </c>
      <c r="E186" s="5" t="s">
        <v>9</v>
      </c>
      <c r="F186" s="5" t="s">
        <v>10</v>
      </c>
      <c r="G186" s="1"/>
      <c r="H186" s="1"/>
    </row>
    <row r="187" spans="1:251" x14ac:dyDescent="0.2">
      <c r="A187" s="1" t="s">
        <v>11</v>
      </c>
      <c r="B187" s="1"/>
      <c r="C187" s="1"/>
      <c r="D187" s="1"/>
      <c r="E187" s="1"/>
      <c r="F187" s="1"/>
      <c r="G187" s="1"/>
      <c r="H187" s="1"/>
    </row>
    <row r="188" spans="1:251" ht="12.75" customHeight="1" x14ac:dyDescent="0.2">
      <c r="A188" s="6" t="s">
        <v>160</v>
      </c>
      <c r="B188" s="7">
        <v>150</v>
      </c>
      <c r="C188" s="8">
        <v>18.63</v>
      </c>
      <c r="D188" s="8">
        <v>9.5299999999999994</v>
      </c>
      <c r="E188" s="8">
        <v>41.77</v>
      </c>
      <c r="F188" s="8">
        <v>331.5</v>
      </c>
      <c r="G188" s="10" t="s">
        <v>161</v>
      </c>
      <c r="H188" s="6" t="s">
        <v>162</v>
      </c>
    </row>
    <row r="189" spans="1:251" x14ac:dyDescent="0.2">
      <c r="A189" s="6" t="s">
        <v>163</v>
      </c>
      <c r="B189" s="10">
        <v>50</v>
      </c>
      <c r="C189" s="8">
        <v>3.54</v>
      </c>
      <c r="D189" s="8">
        <v>6.57</v>
      </c>
      <c r="E189" s="8">
        <v>27.87</v>
      </c>
      <c r="F189" s="8">
        <v>185</v>
      </c>
      <c r="G189" s="7" t="s">
        <v>164</v>
      </c>
      <c r="H189" s="9" t="s">
        <v>165</v>
      </c>
    </row>
    <row r="190" spans="1:251" s="19" customFormat="1" x14ac:dyDescent="0.2">
      <c r="A190" s="6" t="s">
        <v>54</v>
      </c>
      <c r="B190" s="10">
        <v>100</v>
      </c>
      <c r="C190" s="8">
        <v>0.4</v>
      </c>
      <c r="D190" s="8">
        <v>0.4</v>
      </c>
      <c r="E190" s="8">
        <f>19.6/2</f>
        <v>9.8000000000000007</v>
      </c>
      <c r="F190" s="8">
        <f>94/2</f>
        <v>47</v>
      </c>
      <c r="G190" s="10" t="s">
        <v>55</v>
      </c>
      <c r="H190" s="6" t="s">
        <v>56</v>
      </c>
    </row>
    <row r="191" spans="1:251" x14ac:dyDescent="0.2">
      <c r="A191" s="20" t="s">
        <v>57</v>
      </c>
      <c r="B191" s="7">
        <v>222</v>
      </c>
      <c r="C191" s="13">
        <v>0.13</v>
      </c>
      <c r="D191" s="13">
        <v>0.02</v>
      </c>
      <c r="E191" s="13">
        <v>15.2</v>
      </c>
      <c r="F191" s="13">
        <v>62</v>
      </c>
      <c r="G191" s="10" t="s">
        <v>58</v>
      </c>
      <c r="H191" s="14" t="s">
        <v>59</v>
      </c>
    </row>
    <row r="192" spans="1:251" x14ac:dyDescent="0.2">
      <c r="A192" s="16" t="s">
        <v>25</v>
      </c>
      <c r="B192" s="4">
        <f>SUM(B188:B191)</f>
        <v>522</v>
      </c>
      <c r="C192" s="17">
        <f>SUM(C188:C191)</f>
        <v>22.699999999999996</v>
      </c>
      <c r="D192" s="17">
        <f>SUM(D188:D191)</f>
        <v>16.52</v>
      </c>
      <c r="E192" s="17">
        <f>SUM(E188:E191)</f>
        <v>94.64</v>
      </c>
      <c r="F192" s="17">
        <f>SUM(F188:F191)</f>
        <v>625.5</v>
      </c>
      <c r="G192" s="4"/>
      <c r="H192" s="6"/>
    </row>
    <row r="193" spans="1:251" x14ac:dyDescent="0.2">
      <c r="A193" s="3" t="s">
        <v>26</v>
      </c>
      <c r="B193" s="3"/>
      <c r="C193" s="3"/>
      <c r="D193" s="3"/>
      <c r="E193" s="3"/>
      <c r="F193" s="3"/>
      <c r="G193" s="3"/>
      <c r="H193" s="3"/>
    </row>
    <row r="194" spans="1:251" ht="12.75" customHeight="1" x14ac:dyDescent="0.2">
      <c r="A194" s="6" t="s">
        <v>128</v>
      </c>
      <c r="B194" s="7">
        <v>200</v>
      </c>
      <c r="C194" s="8">
        <v>1.2</v>
      </c>
      <c r="D194" s="8">
        <v>5.2</v>
      </c>
      <c r="E194" s="8">
        <v>6.5</v>
      </c>
      <c r="F194" s="8">
        <v>77.010000000000005</v>
      </c>
      <c r="G194" s="7" t="s">
        <v>166</v>
      </c>
      <c r="H194" s="20" t="s">
        <v>130</v>
      </c>
    </row>
    <row r="195" spans="1:251" x14ac:dyDescent="0.2">
      <c r="A195" s="11" t="s">
        <v>73</v>
      </c>
      <c r="B195" s="10">
        <v>90</v>
      </c>
      <c r="C195" s="8">
        <v>11.71</v>
      </c>
      <c r="D195" s="8">
        <v>15.73</v>
      </c>
      <c r="E195" s="8">
        <v>12.03</v>
      </c>
      <c r="F195" s="8">
        <v>238.5</v>
      </c>
      <c r="G195" s="10" t="s">
        <v>74</v>
      </c>
      <c r="H195" s="9" t="s">
        <v>75</v>
      </c>
    </row>
    <row r="196" spans="1:251" ht="12" customHeight="1" x14ac:dyDescent="0.2">
      <c r="A196" s="6" t="s">
        <v>66</v>
      </c>
      <c r="B196" s="10">
        <v>150</v>
      </c>
      <c r="C196" s="13">
        <v>5.52</v>
      </c>
      <c r="D196" s="13">
        <v>4.51</v>
      </c>
      <c r="E196" s="13">
        <v>26.45</v>
      </c>
      <c r="F196" s="13">
        <v>168.45</v>
      </c>
      <c r="G196" s="10" t="s">
        <v>67</v>
      </c>
      <c r="H196" s="6" t="s">
        <v>68</v>
      </c>
    </row>
    <row r="197" spans="1:251" ht="34.5" customHeight="1" x14ac:dyDescent="0.2">
      <c r="A197" s="14" t="s">
        <v>167</v>
      </c>
      <c r="B197" s="7">
        <v>60</v>
      </c>
      <c r="C197" s="8">
        <v>1.38</v>
      </c>
      <c r="D197" s="8">
        <v>0.06</v>
      </c>
      <c r="E197" s="8">
        <v>4.9400000000000004</v>
      </c>
      <c r="F197" s="8">
        <v>26.6</v>
      </c>
      <c r="G197" s="7">
        <v>304</v>
      </c>
      <c r="H197" s="11" t="s">
        <v>168</v>
      </c>
    </row>
    <row r="198" spans="1:251" x14ac:dyDescent="0.2">
      <c r="A198" s="6" t="s">
        <v>89</v>
      </c>
      <c r="B198" s="10">
        <v>200</v>
      </c>
      <c r="C198" s="13">
        <v>0</v>
      </c>
      <c r="D198" s="13">
        <v>0</v>
      </c>
      <c r="E198" s="13">
        <v>19.97</v>
      </c>
      <c r="F198" s="13">
        <v>76</v>
      </c>
      <c r="G198" s="10" t="s">
        <v>90</v>
      </c>
      <c r="H198" s="11" t="s">
        <v>91</v>
      </c>
    </row>
    <row r="199" spans="1:251" x14ac:dyDescent="0.2">
      <c r="A199" s="14" t="s">
        <v>45</v>
      </c>
      <c r="B199" s="7">
        <v>40</v>
      </c>
      <c r="C199" s="8">
        <v>2.6</v>
      </c>
      <c r="D199" s="8">
        <v>0.4</v>
      </c>
      <c r="E199" s="8">
        <v>17.2</v>
      </c>
      <c r="F199" s="8">
        <v>85</v>
      </c>
      <c r="G199" s="7" t="s">
        <v>46</v>
      </c>
      <c r="H199" s="6" t="s">
        <v>47</v>
      </c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</row>
    <row r="200" spans="1:251" x14ac:dyDescent="0.2">
      <c r="A200" s="14" t="s">
        <v>48</v>
      </c>
      <c r="B200" s="10">
        <v>40</v>
      </c>
      <c r="C200" s="8">
        <v>3.2</v>
      </c>
      <c r="D200" s="8">
        <v>0.4</v>
      </c>
      <c r="E200" s="8">
        <v>20.399999999999999</v>
      </c>
      <c r="F200" s="8">
        <v>100</v>
      </c>
      <c r="G200" s="10" t="s">
        <v>46</v>
      </c>
      <c r="H200" s="11" t="s">
        <v>49</v>
      </c>
    </row>
    <row r="201" spans="1:251" x14ac:dyDescent="0.2">
      <c r="A201" s="16" t="s">
        <v>25</v>
      </c>
      <c r="B201" s="4">
        <f>SUM(B194:B200)</f>
        <v>780</v>
      </c>
      <c r="C201" s="17">
        <f>SUM(C194:C200)</f>
        <v>25.61</v>
      </c>
      <c r="D201" s="17">
        <f>SUM(D194:D200)</f>
        <v>26.299999999999994</v>
      </c>
      <c r="E201" s="17">
        <f>SUM(E194:E200)</f>
        <v>107.49000000000001</v>
      </c>
      <c r="F201" s="17">
        <f>SUM(F194:F200)</f>
        <v>771.56</v>
      </c>
      <c r="G201" s="4"/>
      <c r="H201" s="6"/>
    </row>
    <row r="202" spans="1:251" x14ac:dyDescent="0.2">
      <c r="A202" s="3" t="s">
        <v>124</v>
      </c>
      <c r="B202" s="3"/>
      <c r="C202" s="3"/>
      <c r="D202" s="3"/>
      <c r="E202" s="3"/>
      <c r="F202" s="3"/>
      <c r="G202" s="3"/>
      <c r="H202" s="3"/>
    </row>
    <row r="203" spans="1:251" x14ac:dyDescent="0.2">
      <c r="A203" s="1" t="s">
        <v>2</v>
      </c>
      <c r="B203" s="3" t="s">
        <v>3</v>
      </c>
      <c r="C203" s="3"/>
      <c r="D203" s="3"/>
      <c r="E203" s="3"/>
      <c r="F203" s="3"/>
      <c r="G203" s="1" t="s">
        <v>4</v>
      </c>
      <c r="H203" s="1" t="s">
        <v>5</v>
      </c>
    </row>
    <row r="204" spans="1:251" ht="11.4" customHeight="1" x14ac:dyDescent="0.2">
      <c r="A204" s="1"/>
      <c r="B204" s="4" t="s">
        <v>6</v>
      </c>
      <c r="C204" s="5" t="s">
        <v>7</v>
      </c>
      <c r="D204" s="5" t="s">
        <v>8</v>
      </c>
      <c r="E204" s="5" t="s">
        <v>9</v>
      </c>
      <c r="F204" s="5" t="s">
        <v>10</v>
      </c>
      <c r="G204" s="1"/>
      <c r="H204" s="1"/>
    </row>
    <row r="205" spans="1:251" x14ac:dyDescent="0.2">
      <c r="A205" s="1" t="s">
        <v>11</v>
      </c>
      <c r="B205" s="1"/>
      <c r="C205" s="1"/>
      <c r="D205" s="1"/>
      <c r="E205" s="1"/>
      <c r="F205" s="1"/>
      <c r="G205" s="1"/>
      <c r="H205" s="1"/>
    </row>
    <row r="206" spans="1:251" ht="12.75" customHeight="1" x14ac:dyDescent="0.2">
      <c r="A206" s="6" t="s">
        <v>169</v>
      </c>
      <c r="B206" s="7">
        <v>205</v>
      </c>
      <c r="C206" s="8">
        <v>6.12</v>
      </c>
      <c r="D206" s="8">
        <v>5.56</v>
      </c>
      <c r="E206" s="8">
        <v>50.64</v>
      </c>
      <c r="F206" s="8">
        <v>272.32</v>
      </c>
      <c r="G206" s="7" t="s">
        <v>170</v>
      </c>
      <c r="H206" s="6" t="s">
        <v>171</v>
      </c>
    </row>
    <row r="207" spans="1:251" ht="11.4" customHeight="1" x14ac:dyDescent="0.2">
      <c r="A207" s="6" t="s">
        <v>15</v>
      </c>
      <c r="B207" s="10">
        <v>30</v>
      </c>
      <c r="C207" s="8">
        <f>4.64/20*30</f>
        <v>6.9599999999999991</v>
      </c>
      <c r="D207" s="8">
        <f>5.9/20*30</f>
        <v>8.8500000000000014</v>
      </c>
      <c r="E207" s="8">
        <v>0</v>
      </c>
      <c r="F207" s="8">
        <f>72/20*30</f>
        <v>108</v>
      </c>
      <c r="G207" s="7" t="s">
        <v>16</v>
      </c>
      <c r="H207" s="6" t="s">
        <v>17</v>
      </c>
    </row>
    <row r="208" spans="1:251" x14ac:dyDescent="0.2">
      <c r="A208" s="11" t="s">
        <v>18</v>
      </c>
      <c r="B208" s="7">
        <v>30</v>
      </c>
      <c r="C208" s="8">
        <v>2.85</v>
      </c>
      <c r="D208" s="8">
        <v>0.9</v>
      </c>
      <c r="E208" s="8">
        <v>15.6</v>
      </c>
      <c r="F208" s="8">
        <v>79.5</v>
      </c>
      <c r="G208" s="10" t="s">
        <v>19</v>
      </c>
      <c r="H208" s="9" t="s">
        <v>20</v>
      </c>
    </row>
    <row r="209" spans="1:251" x14ac:dyDescent="0.2">
      <c r="A209" s="6" t="s">
        <v>54</v>
      </c>
      <c r="B209" s="10">
        <v>100</v>
      </c>
      <c r="C209" s="8">
        <v>0.4</v>
      </c>
      <c r="D209" s="8">
        <v>0.4</v>
      </c>
      <c r="E209" s="8">
        <f>19.6/2</f>
        <v>9.8000000000000007</v>
      </c>
      <c r="F209" s="8">
        <f>94/2</f>
        <v>47</v>
      </c>
      <c r="G209" s="10" t="s">
        <v>55</v>
      </c>
      <c r="H209" s="6" t="s">
        <v>56</v>
      </c>
    </row>
    <row r="210" spans="1:251" s="19" customFormat="1" x14ac:dyDescent="0.2">
      <c r="A210" s="11" t="s">
        <v>21</v>
      </c>
      <c r="B210" s="10">
        <v>215</v>
      </c>
      <c r="C210" s="13">
        <v>7.0000000000000007E-2</v>
      </c>
      <c r="D210" s="13">
        <v>0.02</v>
      </c>
      <c r="E210" s="13">
        <v>15</v>
      </c>
      <c r="F210" s="13">
        <v>60</v>
      </c>
      <c r="G210" s="10" t="s">
        <v>22</v>
      </c>
      <c r="H210" s="6" t="s">
        <v>23</v>
      </c>
    </row>
    <row r="211" spans="1:251" x14ac:dyDescent="0.2">
      <c r="A211" s="16" t="s">
        <v>25</v>
      </c>
      <c r="B211" s="4">
        <f>SUM(B206:B210)</f>
        <v>580</v>
      </c>
      <c r="C211" s="17">
        <f>SUM(C206:C210)</f>
        <v>16.399999999999999</v>
      </c>
      <c r="D211" s="17">
        <f>SUM(D206:D210)</f>
        <v>15.73</v>
      </c>
      <c r="E211" s="17">
        <f>SUM(E206:E210)</f>
        <v>91.039999999999992</v>
      </c>
      <c r="F211" s="17">
        <f>SUM(F206:F210)</f>
        <v>566.81999999999994</v>
      </c>
      <c r="G211" s="4"/>
      <c r="H211" s="6"/>
    </row>
    <row r="212" spans="1:251" x14ac:dyDescent="0.2">
      <c r="A212" s="3" t="s">
        <v>26</v>
      </c>
      <c r="B212" s="3"/>
      <c r="C212" s="3"/>
      <c r="D212" s="3"/>
      <c r="E212" s="3"/>
      <c r="F212" s="3"/>
      <c r="G212" s="3"/>
      <c r="H212" s="3"/>
    </row>
    <row r="213" spans="1:251" x14ac:dyDescent="0.2">
      <c r="A213" s="6" t="s">
        <v>172</v>
      </c>
      <c r="B213" s="10">
        <v>200</v>
      </c>
      <c r="C213" s="8">
        <v>1.53</v>
      </c>
      <c r="D213" s="8">
        <v>5.0999999999999996</v>
      </c>
      <c r="E213" s="8">
        <v>8</v>
      </c>
      <c r="F213" s="8">
        <v>83.9</v>
      </c>
      <c r="G213" s="7" t="s">
        <v>173</v>
      </c>
      <c r="H213" s="11" t="s">
        <v>174</v>
      </c>
    </row>
    <row r="214" spans="1:251" s="19" customFormat="1" x14ac:dyDescent="0.2">
      <c r="A214" s="11" t="s">
        <v>30</v>
      </c>
      <c r="B214" s="10">
        <v>90</v>
      </c>
      <c r="C214" s="8">
        <v>10.6</v>
      </c>
      <c r="D214" s="8">
        <v>12.6</v>
      </c>
      <c r="E214" s="8">
        <v>9.06</v>
      </c>
      <c r="F214" s="8">
        <v>207.09</v>
      </c>
      <c r="G214" s="10" t="s">
        <v>31</v>
      </c>
      <c r="H214" s="6" t="s">
        <v>32</v>
      </c>
    </row>
    <row r="215" spans="1:251" x14ac:dyDescent="0.2">
      <c r="A215" s="6" t="s">
        <v>125</v>
      </c>
      <c r="B215" s="10">
        <v>150</v>
      </c>
      <c r="C215" s="8">
        <v>2.6</v>
      </c>
      <c r="D215" s="8">
        <v>11.8</v>
      </c>
      <c r="E215" s="8">
        <v>12.81</v>
      </c>
      <c r="F215" s="8">
        <v>163.5</v>
      </c>
      <c r="G215" s="10" t="s">
        <v>126</v>
      </c>
      <c r="H215" s="9" t="s">
        <v>127</v>
      </c>
    </row>
    <row r="216" spans="1:251" x14ac:dyDescent="0.2">
      <c r="A216" s="20" t="s">
        <v>175</v>
      </c>
      <c r="B216" s="10">
        <v>200</v>
      </c>
      <c r="C216" s="13">
        <v>0.6</v>
      </c>
      <c r="D216" s="13">
        <v>0.4</v>
      </c>
      <c r="E216" s="13">
        <v>32.6</v>
      </c>
      <c r="F216" s="13">
        <v>136.4</v>
      </c>
      <c r="G216" s="10" t="s">
        <v>176</v>
      </c>
      <c r="H216" s="20" t="s">
        <v>177</v>
      </c>
    </row>
    <row r="217" spans="1:251" x14ac:dyDescent="0.2">
      <c r="A217" s="14" t="s">
        <v>45</v>
      </c>
      <c r="B217" s="7">
        <v>40</v>
      </c>
      <c r="C217" s="8">
        <v>2.6</v>
      </c>
      <c r="D217" s="8">
        <v>0.4</v>
      </c>
      <c r="E217" s="8">
        <v>17.2</v>
      </c>
      <c r="F217" s="8">
        <v>85</v>
      </c>
      <c r="G217" s="7" t="s">
        <v>46</v>
      </c>
      <c r="H217" s="6" t="s">
        <v>47</v>
      </c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</row>
    <row r="218" spans="1:251" x14ac:dyDescent="0.2">
      <c r="A218" s="14" t="s">
        <v>48</v>
      </c>
      <c r="B218" s="10">
        <v>50</v>
      </c>
      <c r="C218" s="8">
        <v>4</v>
      </c>
      <c r="D218" s="8">
        <v>0.5</v>
      </c>
      <c r="E218" s="8">
        <v>25.5</v>
      </c>
      <c r="F218" s="8">
        <v>125</v>
      </c>
      <c r="G218" s="10" t="s">
        <v>123</v>
      </c>
      <c r="H218" s="11" t="s">
        <v>49</v>
      </c>
    </row>
    <row r="219" spans="1:251" x14ac:dyDescent="0.2">
      <c r="A219" s="16" t="s">
        <v>25</v>
      </c>
      <c r="B219" s="4">
        <f>SUM(B213:B218)</f>
        <v>730</v>
      </c>
      <c r="C219" s="17">
        <f>SUM(C213:C218)</f>
        <v>21.93</v>
      </c>
      <c r="D219" s="17">
        <f>SUM(D213:D218)</f>
        <v>30.799999999999997</v>
      </c>
      <c r="E219" s="17">
        <f>SUM(E213:E218)</f>
        <v>105.17</v>
      </c>
      <c r="F219" s="17">
        <f>SUM(F213:F218)</f>
        <v>800.89</v>
      </c>
      <c r="G219" s="4"/>
      <c r="H219" s="6"/>
    </row>
  </sheetData>
  <mergeCells count="86">
    <mergeCell ref="A205:H205"/>
    <mergeCell ref="A212:H212"/>
    <mergeCell ref="A187:H187"/>
    <mergeCell ref="A193:H193"/>
    <mergeCell ref="A202:H202"/>
    <mergeCell ref="A203:A204"/>
    <mergeCell ref="B203:F203"/>
    <mergeCell ref="G203:G204"/>
    <mergeCell ref="H203:H204"/>
    <mergeCell ref="A169:H169"/>
    <mergeCell ref="A176:H176"/>
    <mergeCell ref="A184:H184"/>
    <mergeCell ref="A185:A186"/>
    <mergeCell ref="B185:F185"/>
    <mergeCell ref="G185:G186"/>
    <mergeCell ref="H185:H186"/>
    <mergeCell ref="A149:H149"/>
    <mergeCell ref="A157:H157"/>
    <mergeCell ref="A166:H166"/>
    <mergeCell ref="A167:A168"/>
    <mergeCell ref="B167:F167"/>
    <mergeCell ref="G167:G168"/>
    <mergeCell ref="H167:H168"/>
    <mergeCell ref="A131:H131"/>
    <mergeCell ref="A137:H137"/>
    <mergeCell ref="A146:H146"/>
    <mergeCell ref="A147:A148"/>
    <mergeCell ref="B147:F147"/>
    <mergeCell ref="G147:G148"/>
    <mergeCell ref="H147:H148"/>
    <mergeCell ref="A114:H114"/>
    <mergeCell ref="A120:H120"/>
    <mergeCell ref="A128:H128"/>
    <mergeCell ref="A129:A130"/>
    <mergeCell ref="B129:F129"/>
    <mergeCell ref="G129:G130"/>
    <mergeCell ref="H129:H130"/>
    <mergeCell ref="A96:H96"/>
    <mergeCell ref="A102:H102"/>
    <mergeCell ref="A110:H110"/>
    <mergeCell ref="A111:H111"/>
    <mergeCell ref="A112:A113"/>
    <mergeCell ref="B112:F112"/>
    <mergeCell ref="G112:G113"/>
    <mergeCell ref="H112:H113"/>
    <mergeCell ref="A77:H77"/>
    <mergeCell ref="A84:H84"/>
    <mergeCell ref="A93:H93"/>
    <mergeCell ref="A94:A95"/>
    <mergeCell ref="B94:F94"/>
    <mergeCell ref="G94:G95"/>
    <mergeCell ref="H94:H95"/>
    <mergeCell ref="A60:H60"/>
    <mergeCell ref="A65:H65"/>
    <mergeCell ref="A74:H74"/>
    <mergeCell ref="A75:A76"/>
    <mergeCell ref="B75:F75"/>
    <mergeCell ref="G75:G76"/>
    <mergeCell ref="H75:H76"/>
    <mergeCell ref="A42:H42"/>
    <mergeCell ref="A49:H49"/>
    <mergeCell ref="A57:H57"/>
    <mergeCell ref="A58:A59"/>
    <mergeCell ref="B58:F58"/>
    <mergeCell ref="G58:G59"/>
    <mergeCell ref="H58:H59"/>
    <mergeCell ref="A25:H25"/>
    <mergeCell ref="A31:H31"/>
    <mergeCell ref="A39:H39"/>
    <mergeCell ref="A40:A41"/>
    <mergeCell ref="B40:F40"/>
    <mergeCell ref="G40:G41"/>
    <mergeCell ref="H40:H41"/>
    <mergeCell ref="A5:H5"/>
    <mergeCell ref="A12:H12"/>
    <mergeCell ref="A22:H22"/>
    <mergeCell ref="A23:A24"/>
    <mergeCell ref="B23:F23"/>
    <mergeCell ref="G23:G24"/>
    <mergeCell ref="H23:H24"/>
    <mergeCell ref="A1:H1"/>
    <mergeCell ref="A2:H2"/>
    <mergeCell ref="A3:A4"/>
    <mergeCell ref="B3:F3"/>
    <mergeCell ref="G3:G4"/>
    <mergeCell ref="H3:H4"/>
  </mergeCells>
  <pageMargins left="0.7" right="0.7" top="0.75" bottom="0.75" header="0.3" footer="0.3"/>
  <pageSetup paperSize="9" scale="8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zoomScale="140" zoomScaleNormal="140" workbookViewId="0">
      <selection sqref="A1:H219"/>
    </sheetView>
  </sheetViews>
  <sheetFormatPr defaultRowHeight="12" x14ac:dyDescent="0.3"/>
  <cols>
    <col min="1" max="1" width="27.6640625" style="273" customWidth="1"/>
    <col min="2" max="2" width="8.88671875" style="254"/>
    <col min="3" max="4" width="7.6640625" style="184" customWidth="1"/>
    <col min="5" max="5" width="11.6640625" style="184" customWidth="1"/>
    <col min="6" max="6" width="7.44140625" style="184" customWidth="1"/>
    <col min="7" max="7" width="7.33203125" style="254" customWidth="1"/>
    <col min="8" max="8" width="17.109375" style="254" customWidth="1"/>
    <col min="9" max="256" width="8.88671875" style="184"/>
    <col min="257" max="257" width="27.6640625" style="184" customWidth="1"/>
    <col min="258" max="258" width="8.88671875" style="184"/>
    <col min="259" max="260" width="7.6640625" style="184" customWidth="1"/>
    <col min="261" max="261" width="11.6640625" style="184" customWidth="1"/>
    <col min="262" max="262" width="7.44140625" style="184" customWidth="1"/>
    <col min="263" max="263" width="7.33203125" style="184" customWidth="1"/>
    <col min="264" max="264" width="17.109375" style="184" customWidth="1"/>
    <col min="265" max="512" width="8.88671875" style="184"/>
    <col min="513" max="513" width="27.6640625" style="184" customWidth="1"/>
    <col min="514" max="514" width="8.88671875" style="184"/>
    <col min="515" max="516" width="7.6640625" style="184" customWidth="1"/>
    <col min="517" max="517" width="11.6640625" style="184" customWidth="1"/>
    <col min="518" max="518" width="7.44140625" style="184" customWidth="1"/>
    <col min="519" max="519" width="7.33203125" style="184" customWidth="1"/>
    <col min="520" max="520" width="17.109375" style="184" customWidth="1"/>
    <col min="521" max="768" width="8.88671875" style="184"/>
    <col min="769" max="769" width="27.6640625" style="184" customWidth="1"/>
    <col min="770" max="770" width="8.88671875" style="184"/>
    <col min="771" max="772" width="7.6640625" style="184" customWidth="1"/>
    <col min="773" max="773" width="11.6640625" style="184" customWidth="1"/>
    <col min="774" max="774" width="7.44140625" style="184" customWidth="1"/>
    <col min="775" max="775" width="7.33203125" style="184" customWidth="1"/>
    <col min="776" max="776" width="17.109375" style="184" customWidth="1"/>
    <col min="777" max="1024" width="8.88671875" style="184"/>
    <col min="1025" max="1025" width="27.6640625" style="184" customWidth="1"/>
    <col min="1026" max="1026" width="8.88671875" style="184"/>
    <col min="1027" max="1028" width="7.6640625" style="184" customWidth="1"/>
    <col min="1029" max="1029" width="11.6640625" style="184" customWidth="1"/>
    <col min="1030" max="1030" width="7.44140625" style="184" customWidth="1"/>
    <col min="1031" max="1031" width="7.33203125" style="184" customWidth="1"/>
    <col min="1032" max="1032" width="17.109375" style="184" customWidth="1"/>
    <col min="1033" max="1280" width="8.88671875" style="184"/>
    <col min="1281" max="1281" width="27.6640625" style="184" customWidth="1"/>
    <col min="1282" max="1282" width="8.88671875" style="184"/>
    <col min="1283" max="1284" width="7.6640625" style="184" customWidth="1"/>
    <col min="1285" max="1285" width="11.6640625" style="184" customWidth="1"/>
    <col min="1286" max="1286" width="7.44140625" style="184" customWidth="1"/>
    <col min="1287" max="1287" width="7.33203125" style="184" customWidth="1"/>
    <col min="1288" max="1288" width="17.109375" style="184" customWidth="1"/>
    <col min="1289" max="1536" width="8.88671875" style="184"/>
    <col min="1537" max="1537" width="27.6640625" style="184" customWidth="1"/>
    <col min="1538" max="1538" width="8.88671875" style="184"/>
    <col min="1539" max="1540" width="7.6640625" style="184" customWidth="1"/>
    <col min="1541" max="1541" width="11.6640625" style="184" customWidth="1"/>
    <col min="1542" max="1542" width="7.44140625" style="184" customWidth="1"/>
    <col min="1543" max="1543" width="7.33203125" style="184" customWidth="1"/>
    <col min="1544" max="1544" width="17.109375" style="184" customWidth="1"/>
    <col min="1545" max="1792" width="8.88671875" style="184"/>
    <col min="1793" max="1793" width="27.6640625" style="184" customWidth="1"/>
    <col min="1794" max="1794" width="8.88671875" style="184"/>
    <col min="1795" max="1796" width="7.6640625" style="184" customWidth="1"/>
    <col min="1797" max="1797" width="11.6640625" style="184" customWidth="1"/>
    <col min="1798" max="1798" width="7.44140625" style="184" customWidth="1"/>
    <col min="1799" max="1799" width="7.33203125" style="184" customWidth="1"/>
    <col min="1800" max="1800" width="17.109375" style="184" customWidth="1"/>
    <col min="1801" max="2048" width="8.88671875" style="184"/>
    <col min="2049" max="2049" width="27.6640625" style="184" customWidth="1"/>
    <col min="2050" max="2050" width="8.88671875" style="184"/>
    <col min="2051" max="2052" width="7.6640625" style="184" customWidth="1"/>
    <col min="2053" max="2053" width="11.6640625" style="184" customWidth="1"/>
    <col min="2054" max="2054" width="7.44140625" style="184" customWidth="1"/>
    <col min="2055" max="2055" width="7.33203125" style="184" customWidth="1"/>
    <col min="2056" max="2056" width="17.109375" style="184" customWidth="1"/>
    <col min="2057" max="2304" width="8.88671875" style="184"/>
    <col min="2305" max="2305" width="27.6640625" style="184" customWidth="1"/>
    <col min="2306" max="2306" width="8.88671875" style="184"/>
    <col min="2307" max="2308" width="7.6640625" style="184" customWidth="1"/>
    <col min="2309" max="2309" width="11.6640625" style="184" customWidth="1"/>
    <col min="2310" max="2310" width="7.44140625" style="184" customWidth="1"/>
    <col min="2311" max="2311" width="7.33203125" style="184" customWidth="1"/>
    <col min="2312" max="2312" width="17.109375" style="184" customWidth="1"/>
    <col min="2313" max="2560" width="8.88671875" style="184"/>
    <col min="2561" max="2561" width="27.6640625" style="184" customWidth="1"/>
    <col min="2562" max="2562" width="8.88671875" style="184"/>
    <col min="2563" max="2564" width="7.6640625" style="184" customWidth="1"/>
    <col min="2565" max="2565" width="11.6640625" style="184" customWidth="1"/>
    <col min="2566" max="2566" width="7.44140625" style="184" customWidth="1"/>
    <col min="2567" max="2567" width="7.33203125" style="184" customWidth="1"/>
    <col min="2568" max="2568" width="17.109375" style="184" customWidth="1"/>
    <col min="2569" max="2816" width="8.88671875" style="184"/>
    <col min="2817" max="2817" width="27.6640625" style="184" customWidth="1"/>
    <col min="2818" max="2818" width="8.88671875" style="184"/>
    <col min="2819" max="2820" width="7.6640625" style="184" customWidth="1"/>
    <col min="2821" max="2821" width="11.6640625" style="184" customWidth="1"/>
    <col min="2822" max="2822" width="7.44140625" style="184" customWidth="1"/>
    <col min="2823" max="2823" width="7.33203125" style="184" customWidth="1"/>
    <col min="2824" max="2824" width="17.109375" style="184" customWidth="1"/>
    <col min="2825" max="3072" width="8.88671875" style="184"/>
    <col min="3073" max="3073" width="27.6640625" style="184" customWidth="1"/>
    <col min="3074" max="3074" width="8.88671875" style="184"/>
    <col min="3075" max="3076" width="7.6640625" style="184" customWidth="1"/>
    <col min="3077" max="3077" width="11.6640625" style="184" customWidth="1"/>
    <col min="3078" max="3078" width="7.44140625" style="184" customWidth="1"/>
    <col min="3079" max="3079" width="7.33203125" style="184" customWidth="1"/>
    <col min="3080" max="3080" width="17.109375" style="184" customWidth="1"/>
    <col min="3081" max="3328" width="8.88671875" style="184"/>
    <col min="3329" max="3329" width="27.6640625" style="184" customWidth="1"/>
    <col min="3330" max="3330" width="8.88671875" style="184"/>
    <col min="3331" max="3332" width="7.6640625" style="184" customWidth="1"/>
    <col min="3333" max="3333" width="11.6640625" style="184" customWidth="1"/>
    <col min="3334" max="3334" width="7.44140625" style="184" customWidth="1"/>
    <col min="3335" max="3335" width="7.33203125" style="184" customWidth="1"/>
    <col min="3336" max="3336" width="17.109375" style="184" customWidth="1"/>
    <col min="3337" max="3584" width="8.88671875" style="184"/>
    <col min="3585" max="3585" width="27.6640625" style="184" customWidth="1"/>
    <col min="3586" max="3586" width="8.88671875" style="184"/>
    <col min="3587" max="3588" width="7.6640625" style="184" customWidth="1"/>
    <col min="3589" max="3589" width="11.6640625" style="184" customWidth="1"/>
    <col min="3590" max="3590" width="7.44140625" style="184" customWidth="1"/>
    <col min="3591" max="3591" width="7.33203125" style="184" customWidth="1"/>
    <col min="3592" max="3592" width="17.109375" style="184" customWidth="1"/>
    <col min="3593" max="3840" width="8.88671875" style="184"/>
    <col min="3841" max="3841" width="27.6640625" style="184" customWidth="1"/>
    <col min="3842" max="3842" width="8.88671875" style="184"/>
    <col min="3843" max="3844" width="7.6640625" style="184" customWidth="1"/>
    <col min="3845" max="3845" width="11.6640625" style="184" customWidth="1"/>
    <col min="3846" max="3846" width="7.44140625" style="184" customWidth="1"/>
    <col min="3847" max="3847" width="7.33203125" style="184" customWidth="1"/>
    <col min="3848" max="3848" width="17.109375" style="184" customWidth="1"/>
    <col min="3849" max="4096" width="8.88671875" style="184"/>
    <col min="4097" max="4097" width="27.6640625" style="184" customWidth="1"/>
    <col min="4098" max="4098" width="8.88671875" style="184"/>
    <col min="4099" max="4100" width="7.6640625" style="184" customWidth="1"/>
    <col min="4101" max="4101" width="11.6640625" style="184" customWidth="1"/>
    <col min="4102" max="4102" width="7.44140625" style="184" customWidth="1"/>
    <col min="4103" max="4103" width="7.33203125" style="184" customWidth="1"/>
    <col min="4104" max="4104" width="17.109375" style="184" customWidth="1"/>
    <col min="4105" max="4352" width="8.88671875" style="184"/>
    <col min="4353" max="4353" width="27.6640625" style="184" customWidth="1"/>
    <col min="4354" max="4354" width="8.88671875" style="184"/>
    <col min="4355" max="4356" width="7.6640625" style="184" customWidth="1"/>
    <col min="4357" max="4357" width="11.6640625" style="184" customWidth="1"/>
    <col min="4358" max="4358" width="7.44140625" style="184" customWidth="1"/>
    <col min="4359" max="4359" width="7.33203125" style="184" customWidth="1"/>
    <col min="4360" max="4360" width="17.109375" style="184" customWidth="1"/>
    <col min="4361" max="4608" width="8.88671875" style="184"/>
    <col min="4609" max="4609" width="27.6640625" style="184" customWidth="1"/>
    <col min="4610" max="4610" width="8.88671875" style="184"/>
    <col min="4611" max="4612" width="7.6640625" style="184" customWidth="1"/>
    <col min="4613" max="4613" width="11.6640625" style="184" customWidth="1"/>
    <col min="4614" max="4614" width="7.44140625" style="184" customWidth="1"/>
    <col min="4615" max="4615" width="7.33203125" style="184" customWidth="1"/>
    <col min="4616" max="4616" width="17.109375" style="184" customWidth="1"/>
    <col min="4617" max="4864" width="8.88671875" style="184"/>
    <col min="4865" max="4865" width="27.6640625" style="184" customWidth="1"/>
    <col min="4866" max="4866" width="8.88671875" style="184"/>
    <col min="4867" max="4868" width="7.6640625" style="184" customWidth="1"/>
    <col min="4869" max="4869" width="11.6640625" style="184" customWidth="1"/>
    <col min="4870" max="4870" width="7.44140625" style="184" customWidth="1"/>
    <col min="4871" max="4871" width="7.33203125" style="184" customWidth="1"/>
    <col min="4872" max="4872" width="17.109375" style="184" customWidth="1"/>
    <col min="4873" max="5120" width="8.88671875" style="184"/>
    <col min="5121" max="5121" width="27.6640625" style="184" customWidth="1"/>
    <col min="5122" max="5122" width="8.88671875" style="184"/>
    <col min="5123" max="5124" width="7.6640625" style="184" customWidth="1"/>
    <col min="5125" max="5125" width="11.6640625" style="184" customWidth="1"/>
    <col min="5126" max="5126" width="7.44140625" style="184" customWidth="1"/>
    <col min="5127" max="5127" width="7.33203125" style="184" customWidth="1"/>
    <col min="5128" max="5128" width="17.109375" style="184" customWidth="1"/>
    <col min="5129" max="5376" width="8.88671875" style="184"/>
    <col min="5377" max="5377" width="27.6640625" style="184" customWidth="1"/>
    <col min="5378" max="5378" width="8.88671875" style="184"/>
    <col min="5379" max="5380" width="7.6640625" style="184" customWidth="1"/>
    <col min="5381" max="5381" width="11.6640625" style="184" customWidth="1"/>
    <col min="5382" max="5382" width="7.44140625" style="184" customWidth="1"/>
    <col min="5383" max="5383" width="7.33203125" style="184" customWidth="1"/>
    <col min="5384" max="5384" width="17.109375" style="184" customWidth="1"/>
    <col min="5385" max="5632" width="8.88671875" style="184"/>
    <col min="5633" max="5633" width="27.6640625" style="184" customWidth="1"/>
    <col min="5634" max="5634" width="8.88671875" style="184"/>
    <col min="5635" max="5636" width="7.6640625" style="184" customWidth="1"/>
    <col min="5637" max="5637" width="11.6640625" style="184" customWidth="1"/>
    <col min="5638" max="5638" width="7.44140625" style="184" customWidth="1"/>
    <col min="5639" max="5639" width="7.33203125" style="184" customWidth="1"/>
    <col min="5640" max="5640" width="17.109375" style="184" customWidth="1"/>
    <col min="5641" max="5888" width="8.88671875" style="184"/>
    <col min="5889" max="5889" width="27.6640625" style="184" customWidth="1"/>
    <col min="5890" max="5890" width="8.88671875" style="184"/>
    <col min="5891" max="5892" width="7.6640625" style="184" customWidth="1"/>
    <col min="5893" max="5893" width="11.6640625" style="184" customWidth="1"/>
    <col min="5894" max="5894" width="7.44140625" style="184" customWidth="1"/>
    <col min="5895" max="5895" width="7.33203125" style="184" customWidth="1"/>
    <col min="5896" max="5896" width="17.109375" style="184" customWidth="1"/>
    <col min="5897" max="6144" width="8.88671875" style="184"/>
    <col min="6145" max="6145" width="27.6640625" style="184" customWidth="1"/>
    <col min="6146" max="6146" width="8.88671875" style="184"/>
    <col min="6147" max="6148" width="7.6640625" style="184" customWidth="1"/>
    <col min="6149" max="6149" width="11.6640625" style="184" customWidth="1"/>
    <col min="6150" max="6150" width="7.44140625" style="184" customWidth="1"/>
    <col min="6151" max="6151" width="7.33203125" style="184" customWidth="1"/>
    <col min="6152" max="6152" width="17.109375" style="184" customWidth="1"/>
    <col min="6153" max="6400" width="8.88671875" style="184"/>
    <col min="6401" max="6401" width="27.6640625" style="184" customWidth="1"/>
    <col min="6402" max="6402" width="8.88671875" style="184"/>
    <col min="6403" max="6404" width="7.6640625" style="184" customWidth="1"/>
    <col min="6405" max="6405" width="11.6640625" style="184" customWidth="1"/>
    <col min="6406" max="6406" width="7.44140625" style="184" customWidth="1"/>
    <col min="6407" max="6407" width="7.33203125" style="184" customWidth="1"/>
    <col min="6408" max="6408" width="17.109375" style="184" customWidth="1"/>
    <col min="6409" max="6656" width="8.88671875" style="184"/>
    <col min="6657" max="6657" width="27.6640625" style="184" customWidth="1"/>
    <col min="6658" max="6658" width="8.88671875" style="184"/>
    <col min="6659" max="6660" width="7.6640625" style="184" customWidth="1"/>
    <col min="6661" max="6661" width="11.6640625" style="184" customWidth="1"/>
    <col min="6662" max="6662" width="7.44140625" style="184" customWidth="1"/>
    <col min="6663" max="6663" width="7.33203125" style="184" customWidth="1"/>
    <col min="6664" max="6664" width="17.109375" style="184" customWidth="1"/>
    <col min="6665" max="6912" width="8.88671875" style="184"/>
    <col min="6913" max="6913" width="27.6640625" style="184" customWidth="1"/>
    <col min="6914" max="6914" width="8.88671875" style="184"/>
    <col min="6915" max="6916" width="7.6640625" style="184" customWidth="1"/>
    <col min="6917" max="6917" width="11.6640625" style="184" customWidth="1"/>
    <col min="6918" max="6918" width="7.44140625" style="184" customWidth="1"/>
    <col min="6919" max="6919" width="7.33203125" style="184" customWidth="1"/>
    <col min="6920" max="6920" width="17.109375" style="184" customWidth="1"/>
    <col min="6921" max="7168" width="8.88671875" style="184"/>
    <col min="7169" max="7169" width="27.6640625" style="184" customWidth="1"/>
    <col min="7170" max="7170" width="8.88671875" style="184"/>
    <col min="7171" max="7172" width="7.6640625" style="184" customWidth="1"/>
    <col min="7173" max="7173" width="11.6640625" style="184" customWidth="1"/>
    <col min="7174" max="7174" width="7.44140625" style="184" customWidth="1"/>
    <col min="7175" max="7175" width="7.33203125" style="184" customWidth="1"/>
    <col min="7176" max="7176" width="17.109375" style="184" customWidth="1"/>
    <col min="7177" max="7424" width="8.88671875" style="184"/>
    <col min="7425" max="7425" width="27.6640625" style="184" customWidth="1"/>
    <col min="7426" max="7426" width="8.88671875" style="184"/>
    <col min="7427" max="7428" width="7.6640625" style="184" customWidth="1"/>
    <col min="7429" max="7429" width="11.6640625" style="184" customWidth="1"/>
    <col min="7430" max="7430" width="7.44140625" style="184" customWidth="1"/>
    <col min="7431" max="7431" width="7.33203125" style="184" customWidth="1"/>
    <col min="7432" max="7432" width="17.109375" style="184" customWidth="1"/>
    <col min="7433" max="7680" width="8.88671875" style="184"/>
    <col min="7681" max="7681" width="27.6640625" style="184" customWidth="1"/>
    <col min="7682" max="7682" width="8.88671875" style="184"/>
    <col min="7683" max="7684" width="7.6640625" style="184" customWidth="1"/>
    <col min="7685" max="7685" width="11.6640625" style="184" customWidth="1"/>
    <col min="7686" max="7686" width="7.44140625" style="184" customWidth="1"/>
    <col min="7687" max="7687" width="7.33203125" style="184" customWidth="1"/>
    <col min="7688" max="7688" width="17.109375" style="184" customWidth="1"/>
    <col min="7689" max="7936" width="8.88671875" style="184"/>
    <col min="7937" max="7937" width="27.6640625" style="184" customWidth="1"/>
    <col min="7938" max="7938" width="8.88671875" style="184"/>
    <col min="7939" max="7940" width="7.6640625" style="184" customWidth="1"/>
    <col min="7941" max="7941" width="11.6640625" style="184" customWidth="1"/>
    <col min="7942" max="7942" width="7.44140625" style="184" customWidth="1"/>
    <col min="7943" max="7943" width="7.33203125" style="184" customWidth="1"/>
    <col min="7944" max="7944" width="17.109375" style="184" customWidth="1"/>
    <col min="7945" max="8192" width="8.88671875" style="184"/>
    <col min="8193" max="8193" width="27.6640625" style="184" customWidth="1"/>
    <col min="8194" max="8194" width="8.88671875" style="184"/>
    <col min="8195" max="8196" width="7.6640625" style="184" customWidth="1"/>
    <col min="8197" max="8197" width="11.6640625" style="184" customWidth="1"/>
    <col min="8198" max="8198" width="7.44140625" style="184" customWidth="1"/>
    <col min="8199" max="8199" width="7.33203125" style="184" customWidth="1"/>
    <col min="8200" max="8200" width="17.109375" style="184" customWidth="1"/>
    <col min="8201" max="8448" width="8.88671875" style="184"/>
    <col min="8449" max="8449" width="27.6640625" style="184" customWidth="1"/>
    <col min="8450" max="8450" width="8.88671875" style="184"/>
    <col min="8451" max="8452" width="7.6640625" style="184" customWidth="1"/>
    <col min="8453" max="8453" width="11.6640625" style="184" customWidth="1"/>
    <col min="8454" max="8454" width="7.44140625" style="184" customWidth="1"/>
    <col min="8455" max="8455" width="7.33203125" style="184" customWidth="1"/>
    <col min="8456" max="8456" width="17.109375" style="184" customWidth="1"/>
    <col min="8457" max="8704" width="8.88671875" style="184"/>
    <col min="8705" max="8705" width="27.6640625" style="184" customWidth="1"/>
    <col min="8706" max="8706" width="8.88671875" style="184"/>
    <col min="8707" max="8708" width="7.6640625" style="184" customWidth="1"/>
    <col min="8709" max="8709" width="11.6640625" style="184" customWidth="1"/>
    <col min="8710" max="8710" width="7.44140625" style="184" customWidth="1"/>
    <col min="8711" max="8711" width="7.33203125" style="184" customWidth="1"/>
    <col min="8712" max="8712" width="17.109375" style="184" customWidth="1"/>
    <col min="8713" max="8960" width="8.88671875" style="184"/>
    <col min="8961" max="8961" width="27.6640625" style="184" customWidth="1"/>
    <col min="8962" max="8962" width="8.88671875" style="184"/>
    <col min="8963" max="8964" width="7.6640625" style="184" customWidth="1"/>
    <col min="8965" max="8965" width="11.6640625" style="184" customWidth="1"/>
    <col min="8966" max="8966" width="7.44140625" style="184" customWidth="1"/>
    <col min="8967" max="8967" width="7.33203125" style="184" customWidth="1"/>
    <col min="8968" max="8968" width="17.109375" style="184" customWidth="1"/>
    <col min="8969" max="9216" width="8.88671875" style="184"/>
    <col min="9217" max="9217" width="27.6640625" style="184" customWidth="1"/>
    <col min="9218" max="9218" width="8.88671875" style="184"/>
    <col min="9219" max="9220" width="7.6640625" style="184" customWidth="1"/>
    <col min="9221" max="9221" width="11.6640625" style="184" customWidth="1"/>
    <col min="9222" max="9222" width="7.44140625" style="184" customWidth="1"/>
    <col min="9223" max="9223" width="7.33203125" style="184" customWidth="1"/>
    <col min="9224" max="9224" width="17.109375" style="184" customWidth="1"/>
    <col min="9225" max="9472" width="8.88671875" style="184"/>
    <col min="9473" max="9473" width="27.6640625" style="184" customWidth="1"/>
    <col min="9474" max="9474" width="8.88671875" style="184"/>
    <col min="9475" max="9476" width="7.6640625" style="184" customWidth="1"/>
    <col min="9477" max="9477" width="11.6640625" style="184" customWidth="1"/>
    <col min="9478" max="9478" width="7.44140625" style="184" customWidth="1"/>
    <col min="9479" max="9479" width="7.33203125" style="184" customWidth="1"/>
    <col min="9480" max="9480" width="17.109375" style="184" customWidth="1"/>
    <col min="9481" max="9728" width="8.88671875" style="184"/>
    <col min="9729" max="9729" width="27.6640625" style="184" customWidth="1"/>
    <col min="9730" max="9730" width="8.88671875" style="184"/>
    <col min="9731" max="9732" width="7.6640625" style="184" customWidth="1"/>
    <col min="9733" max="9733" width="11.6640625" style="184" customWidth="1"/>
    <col min="9734" max="9734" width="7.44140625" style="184" customWidth="1"/>
    <col min="9735" max="9735" width="7.33203125" style="184" customWidth="1"/>
    <col min="9736" max="9736" width="17.109375" style="184" customWidth="1"/>
    <col min="9737" max="9984" width="8.88671875" style="184"/>
    <col min="9985" max="9985" width="27.6640625" style="184" customWidth="1"/>
    <col min="9986" max="9986" width="8.88671875" style="184"/>
    <col min="9987" max="9988" width="7.6640625" style="184" customWidth="1"/>
    <col min="9989" max="9989" width="11.6640625" style="184" customWidth="1"/>
    <col min="9990" max="9990" width="7.44140625" style="184" customWidth="1"/>
    <col min="9991" max="9991" width="7.33203125" style="184" customWidth="1"/>
    <col min="9992" max="9992" width="17.109375" style="184" customWidth="1"/>
    <col min="9993" max="10240" width="8.88671875" style="184"/>
    <col min="10241" max="10241" width="27.6640625" style="184" customWidth="1"/>
    <col min="10242" max="10242" width="8.88671875" style="184"/>
    <col min="10243" max="10244" width="7.6640625" style="184" customWidth="1"/>
    <col min="10245" max="10245" width="11.6640625" style="184" customWidth="1"/>
    <col min="10246" max="10246" width="7.44140625" style="184" customWidth="1"/>
    <col min="10247" max="10247" width="7.33203125" style="184" customWidth="1"/>
    <col min="10248" max="10248" width="17.109375" style="184" customWidth="1"/>
    <col min="10249" max="10496" width="8.88671875" style="184"/>
    <col min="10497" max="10497" width="27.6640625" style="184" customWidth="1"/>
    <col min="10498" max="10498" width="8.88671875" style="184"/>
    <col min="10499" max="10500" width="7.6640625" style="184" customWidth="1"/>
    <col min="10501" max="10501" width="11.6640625" style="184" customWidth="1"/>
    <col min="10502" max="10502" width="7.44140625" style="184" customWidth="1"/>
    <col min="10503" max="10503" width="7.33203125" style="184" customWidth="1"/>
    <col min="10504" max="10504" width="17.109375" style="184" customWidth="1"/>
    <col min="10505" max="10752" width="8.88671875" style="184"/>
    <col min="10753" max="10753" width="27.6640625" style="184" customWidth="1"/>
    <col min="10754" max="10754" width="8.88671875" style="184"/>
    <col min="10755" max="10756" width="7.6640625" style="184" customWidth="1"/>
    <col min="10757" max="10757" width="11.6640625" style="184" customWidth="1"/>
    <col min="10758" max="10758" width="7.44140625" style="184" customWidth="1"/>
    <col min="10759" max="10759" width="7.33203125" style="184" customWidth="1"/>
    <col min="10760" max="10760" width="17.109375" style="184" customWidth="1"/>
    <col min="10761" max="11008" width="8.88671875" style="184"/>
    <col min="11009" max="11009" width="27.6640625" style="184" customWidth="1"/>
    <col min="11010" max="11010" width="8.88671875" style="184"/>
    <col min="11011" max="11012" width="7.6640625" style="184" customWidth="1"/>
    <col min="11013" max="11013" width="11.6640625" style="184" customWidth="1"/>
    <col min="11014" max="11014" width="7.44140625" style="184" customWidth="1"/>
    <col min="11015" max="11015" width="7.33203125" style="184" customWidth="1"/>
    <col min="11016" max="11016" width="17.109375" style="184" customWidth="1"/>
    <col min="11017" max="11264" width="8.88671875" style="184"/>
    <col min="11265" max="11265" width="27.6640625" style="184" customWidth="1"/>
    <col min="11266" max="11266" width="8.88671875" style="184"/>
    <col min="11267" max="11268" width="7.6640625" style="184" customWidth="1"/>
    <col min="11269" max="11269" width="11.6640625" style="184" customWidth="1"/>
    <col min="11270" max="11270" width="7.44140625" style="184" customWidth="1"/>
    <col min="11271" max="11271" width="7.33203125" style="184" customWidth="1"/>
    <col min="11272" max="11272" width="17.109375" style="184" customWidth="1"/>
    <col min="11273" max="11520" width="8.88671875" style="184"/>
    <col min="11521" max="11521" width="27.6640625" style="184" customWidth="1"/>
    <col min="11522" max="11522" width="8.88671875" style="184"/>
    <col min="11523" max="11524" width="7.6640625" style="184" customWidth="1"/>
    <col min="11525" max="11525" width="11.6640625" style="184" customWidth="1"/>
    <col min="11526" max="11526" width="7.44140625" style="184" customWidth="1"/>
    <col min="11527" max="11527" width="7.33203125" style="184" customWidth="1"/>
    <col min="11528" max="11528" width="17.109375" style="184" customWidth="1"/>
    <col min="11529" max="11776" width="8.88671875" style="184"/>
    <col min="11777" max="11777" width="27.6640625" style="184" customWidth="1"/>
    <col min="11778" max="11778" width="8.88671875" style="184"/>
    <col min="11779" max="11780" width="7.6640625" style="184" customWidth="1"/>
    <col min="11781" max="11781" width="11.6640625" style="184" customWidth="1"/>
    <col min="11782" max="11782" width="7.44140625" style="184" customWidth="1"/>
    <col min="11783" max="11783" width="7.33203125" style="184" customWidth="1"/>
    <col min="11784" max="11784" width="17.109375" style="184" customWidth="1"/>
    <col min="11785" max="12032" width="8.88671875" style="184"/>
    <col min="12033" max="12033" width="27.6640625" style="184" customWidth="1"/>
    <col min="12034" max="12034" width="8.88671875" style="184"/>
    <col min="12035" max="12036" width="7.6640625" style="184" customWidth="1"/>
    <col min="12037" max="12037" width="11.6640625" style="184" customWidth="1"/>
    <col min="12038" max="12038" width="7.44140625" style="184" customWidth="1"/>
    <col min="12039" max="12039" width="7.33203125" style="184" customWidth="1"/>
    <col min="12040" max="12040" width="17.109375" style="184" customWidth="1"/>
    <col min="12041" max="12288" width="8.88671875" style="184"/>
    <col min="12289" max="12289" width="27.6640625" style="184" customWidth="1"/>
    <col min="12290" max="12290" width="8.88671875" style="184"/>
    <col min="12291" max="12292" width="7.6640625" style="184" customWidth="1"/>
    <col min="12293" max="12293" width="11.6640625" style="184" customWidth="1"/>
    <col min="12294" max="12294" width="7.44140625" style="184" customWidth="1"/>
    <col min="12295" max="12295" width="7.33203125" style="184" customWidth="1"/>
    <col min="12296" max="12296" width="17.109375" style="184" customWidth="1"/>
    <col min="12297" max="12544" width="8.88671875" style="184"/>
    <col min="12545" max="12545" width="27.6640625" style="184" customWidth="1"/>
    <col min="12546" max="12546" width="8.88671875" style="184"/>
    <col min="12547" max="12548" width="7.6640625" style="184" customWidth="1"/>
    <col min="12549" max="12549" width="11.6640625" style="184" customWidth="1"/>
    <col min="12550" max="12550" width="7.44140625" style="184" customWidth="1"/>
    <col min="12551" max="12551" width="7.33203125" style="184" customWidth="1"/>
    <col min="12552" max="12552" width="17.109375" style="184" customWidth="1"/>
    <col min="12553" max="12800" width="8.88671875" style="184"/>
    <col min="12801" max="12801" width="27.6640625" style="184" customWidth="1"/>
    <col min="12802" max="12802" width="8.88671875" style="184"/>
    <col min="12803" max="12804" width="7.6640625" style="184" customWidth="1"/>
    <col min="12805" max="12805" width="11.6640625" style="184" customWidth="1"/>
    <col min="12806" max="12806" width="7.44140625" style="184" customWidth="1"/>
    <col min="12807" max="12807" width="7.33203125" style="184" customWidth="1"/>
    <col min="12808" max="12808" width="17.109375" style="184" customWidth="1"/>
    <col min="12809" max="13056" width="8.88671875" style="184"/>
    <col min="13057" max="13057" width="27.6640625" style="184" customWidth="1"/>
    <col min="13058" max="13058" width="8.88671875" style="184"/>
    <col min="13059" max="13060" width="7.6640625" style="184" customWidth="1"/>
    <col min="13061" max="13061" width="11.6640625" style="184" customWidth="1"/>
    <col min="13062" max="13062" width="7.44140625" style="184" customWidth="1"/>
    <col min="13063" max="13063" width="7.33203125" style="184" customWidth="1"/>
    <col min="13064" max="13064" width="17.109375" style="184" customWidth="1"/>
    <col min="13065" max="13312" width="8.88671875" style="184"/>
    <col min="13313" max="13313" width="27.6640625" style="184" customWidth="1"/>
    <col min="13314" max="13314" width="8.88671875" style="184"/>
    <col min="13315" max="13316" width="7.6640625" style="184" customWidth="1"/>
    <col min="13317" max="13317" width="11.6640625" style="184" customWidth="1"/>
    <col min="13318" max="13318" width="7.44140625" style="184" customWidth="1"/>
    <col min="13319" max="13319" width="7.33203125" style="184" customWidth="1"/>
    <col min="13320" max="13320" width="17.109375" style="184" customWidth="1"/>
    <col min="13321" max="13568" width="8.88671875" style="184"/>
    <col min="13569" max="13569" width="27.6640625" style="184" customWidth="1"/>
    <col min="13570" max="13570" width="8.88671875" style="184"/>
    <col min="13571" max="13572" width="7.6640625" style="184" customWidth="1"/>
    <col min="13573" max="13573" width="11.6640625" style="184" customWidth="1"/>
    <col min="13574" max="13574" width="7.44140625" style="184" customWidth="1"/>
    <col min="13575" max="13575" width="7.33203125" style="184" customWidth="1"/>
    <col min="13576" max="13576" width="17.109375" style="184" customWidth="1"/>
    <col min="13577" max="13824" width="8.88671875" style="184"/>
    <col min="13825" max="13825" width="27.6640625" style="184" customWidth="1"/>
    <col min="13826" max="13826" width="8.88671875" style="184"/>
    <col min="13827" max="13828" width="7.6640625" style="184" customWidth="1"/>
    <col min="13829" max="13829" width="11.6640625" style="184" customWidth="1"/>
    <col min="13830" max="13830" width="7.44140625" style="184" customWidth="1"/>
    <col min="13831" max="13831" width="7.33203125" style="184" customWidth="1"/>
    <col min="13832" max="13832" width="17.109375" style="184" customWidth="1"/>
    <col min="13833" max="14080" width="8.88671875" style="184"/>
    <col min="14081" max="14081" width="27.6640625" style="184" customWidth="1"/>
    <col min="14082" max="14082" width="8.88671875" style="184"/>
    <col min="14083" max="14084" width="7.6640625" style="184" customWidth="1"/>
    <col min="14085" max="14085" width="11.6640625" style="184" customWidth="1"/>
    <col min="14086" max="14086" width="7.44140625" style="184" customWidth="1"/>
    <col min="14087" max="14087" width="7.33203125" style="184" customWidth="1"/>
    <col min="14088" max="14088" width="17.109375" style="184" customWidth="1"/>
    <col min="14089" max="14336" width="8.88671875" style="184"/>
    <col min="14337" max="14337" width="27.6640625" style="184" customWidth="1"/>
    <col min="14338" max="14338" width="8.88671875" style="184"/>
    <col min="14339" max="14340" width="7.6640625" style="184" customWidth="1"/>
    <col min="14341" max="14341" width="11.6640625" style="184" customWidth="1"/>
    <col min="14342" max="14342" width="7.44140625" style="184" customWidth="1"/>
    <col min="14343" max="14343" width="7.33203125" style="184" customWidth="1"/>
    <col min="14344" max="14344" width="17.109375" style="184" customWidth="1"/>
    <col min="14345" max="14592" width="8.88671875" style="184"/>
    <col min="14593" max="14593" width="27.6640625" style="184" customWidth="1"/>
    <col min="14594" max="14594" width="8.88671875" style="184"/>
    <col min="14595" max="14596" width="7.6640625" style="184" customWidth="1"/>
    <col min="14597" max="14597" width="11.6640625" style="184" customWidth="1"/>
    <col min="14598" max="14598" width="7.44140625" style="184" customWidth="1"/>
    <col min="14599" max="14599" width="7.33203125" style="184" customWidth="1"/>
    <col min="14600" max="14600" width="17.109375" style="184" customWidth="1"/>
    <col min="14601" max="14848" width="8.88671875" style="184"/>
    <col min="14849" max="14849" width="27.6640625" style="184" customWidth="1"/>
    <col min="14850" max="14850" width="8.88671875" style="184"/>
    <col min="14851" max="14852" width="7.6640625" style="184" customWidth="1"/>
    <col min="14853" max="14853" width="11.6640625" style="184" customWidth="1"/>
    <col min="14854" max="14854" width="7.44140625" style="184" customWidth="1"/>
    <col min="14855" max="14855" width="7.33203125" style="184" customWidth="1"/>
    <col min="14856" max="14856" width="17.109375" style="184" customWidth="1"/>
    <col min="14857" max="15104" width="8.88671875" style="184"/>
    <col min="15105" max="15105" width="27.6640625" style="184" customWidth="1"/>
    <col min="15106" max="15106" width="8.88671875" style="184"/>
    <col min="15107" max="15108" width="7.6640625" style="184" customWidth="1"/>
    <col min="15109" max="15109" width="11.6640625" style="184" customWidth="1"/>
    <col min="15110" max="15110" width="7.44140625" style="184" customWidth="1"/>
    <col min="15111" max="15111" width="7.33203125" style="184" customWidth="1"/>
    <col min="15112" max="15112" width="17.109375" style="184" customWidth="1"/>
    <col min="15113" max="15360" width="8.88671875" style="184"/>
    <col min="15361" max="15361" width="27.6640625" style="184" customWidth="1"/>
    <col min="15362" max="15362" width="8.88671875" style="184"/>
    <col min="15363" max="15364" width="7.6640625" style="184" customWidth="1"/>
    <col min="15365" max="15365" width="11.6640625" style="184" customWidth="1"/>
    <col min="15366" max="15366" width="7.44140625" style="184" customWidth="1"/>
    <col min="15367" max="15367" width="7.33203125" style="184" customWidth="1"/>
    <col min="15368" max="15368" width="17.109375" style="184" customWidth="1"/>
    <col min="15369" max="15616" width="8.88671875" style="184"/>
    <col min="15617" max="15617" width="27.6640625" style="184" customWidth="1"/>
    <col min="15618" max="15618" width="8.88671875" style="184"/>
    <col min="15619" max="15620" width="7.6640625" style="184" customWidth="1"/>
    <col min="15621" max="15621" width="11.6640625" style="184" customWidth="1"/>
    <col min="15622" max="15622" width="7.44140625" style="184" customWidth="1"/>
    <col min="15623" max="15623" width="7.33203125" style="184" customWidth="1"/>
    <col min="15624" max="15624" width="17.109375" style="184" customWidth="1"/>
    <col min="15625" max="15872" width="8.88671875" style="184"/>
    <col min="15873" max="15873" width="27.6640625" style="184" customWidth="1"/>
    <col min="15874" max="15874" width="8.88671875" style="184"/>
    <col min="15875" max="15876" width="7.6640625" style="184" customWidth="1"/>
    <col min="15877" max="15877" width="11.6640625" style="184" customWidth="1"/>
    <col min="15878" max="15878" width="7.44140625" style="184" customWidth="1"/>
    <col min="15879" max="15879" width="7.33203125" style="184" customWidth="1"/>
    <col min="15880" max="15880" width="17.109375" style="184" customWidth="1"/>
    <col min="15881" max="16128" width="8.88671875" style="184"/>
    <col min="16129" max="16129" width="27.6640625" style="184" customWidth="1"/>
    <col min="16130" max="16130" width="8.88671875" style="184"/>
    <col min="16131" max="16132" width="7.6640625" style="184" customWidth="1"/>
    <col min="16133" max="16133" width="11.6640625" style="184" customWidth="1"/>
    <col min="16134" max="16134" width="7.44140625" style="184" customWidth="1"/>
    <col min="16135" max="16135" width="7.33203125" style="184" customWidth="1"/>
    <col min="16136" max="16136" width="17.109375" style="184" customWidth="1"/>
    <col min="16137" max="16384" width="8.88671875" style="184"/>
  </cols>
  <sheetData>
    <row r="1" spans="1:256" ht="13.8" x14ac:dyDescent="0.3">
      <c r="A1" s="120" t="s">
        <v>0</v>
      </c>
      <c r="B1" s="120"/>
      <c r="C1" s="120"/>
      <c r="D1" s="120"/>
      <c r="E1" s="120"/>
      <c r="F1" s="120"/>
      <c r="G1" s="120"/>
      <c r="H1" s="120"/>
    </row>
    <row r="2" spans="1:256" x14ac:dyDescent="0.3">
      <c r="A2" s="185" t="s">
        <v>1</v>
      </c>
      <c r="B2" s="186"/>
      <c r="C2" s="186"/>
      <c r="D2" s="186"/>
      <c r="E2" s="186"/>
      <c r="F2" s="186"/>
      <c r="G2" s="186"/>
      <c r="H2" s="187"/>
    </row>
    <row r="3" spans="1:256" s="144" customFormat="1" ht="10.5" customHeight="1" x14ac:dyDescent="0.2">
      <c r="A3" s="313" t="s">
        <v>247</v>
      </c>
      <c r="B3" s="313" t="s">
        <v>6</v>
      </c>
      <c r="C3" s="283" t="s">
        <v>248</v>
      </c>
      <c r="D3" s="283" t="s">
        <v>249</v>
      </c>
      <c r="E3" s="283" t="s">
        <v>250</v>
      </c>
      <c r="F3" s="314" t="s">
        <v>10</v>
      </c>
      <c r="G3" s="315" t="s">
        <v>4</v>
      </c>
      <c r="H3" s="283" t="s">
        <v>251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6" x14ac:dyDescent="0.3">
      <c r="A4" s="193" t="s">
        <v>239</v>
      </c>
      <c r="B4" s="194"/>
      <c r="C4" s="195"/>
      <c r="D4" s="195"/>
      <c r="E4" s="195"/>
      <c r="F4" s="195"/>
      <c r="G4" s="195"/>
      <c r="H4" s="306"/>
    </row>
    <row r="5" spans="1:256" customFormat="1" ht="14.4" x14ac:dyDescent="0.3">
      <c r="A5" s="202" t="s">
        <v>93</v>
      </c>
      <c r="B5" s="298">
        <v>250</v>
      </c>
      <c r="C5" s="204">
        <v>16.91</v>
      </c>
      <c r="D5" s="204">
        <v>19.899999999999999</v>
      </c>
      <c r="E5" s="204">
        <v>42.64</v>
      </c>
      <c r="F5" s="204">
        <v>418</v>
      </c>
      <c r="G5" s="226" t="s">
        <v>323</v>
      </c>
      <c r="H5" s="202" t="s">
        <v>95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2"/>
    </row>
    <row r="6" spans="1:256" x14ac:dyDescent="0.25">
      <c r="A6" s="307" t="s">
        <v>21</v>
      </c>
      <c r="B6" s="258">
        <v>215</v>
      </c>
      <c r="C6" s="288">
        <v>7.0000000000000007E-2</v>
      </c>
      <c r="D6" s="288">
        <v>0.02</v>
      </c>
      <c r="E6" s="288">
        <v>15</v>
      </c>
      <c r="F6" s="288">
        <v>60</v>
      </c>
      <c r="G6" s="258" t="s">
        <v>22</v>
      </c>
      <c r="H6" s="225" t="s">
        <v>23</v>
      </c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</row>
    <row r="7" spans="1:256" x14ac:dyDescent="0.3">
      <c r="A7" s="215" t="s">
        <v>45</v>
      </c>
      <c r="B7" s="289">
        <v>20</v>
      </c>
      <c r="C7" s="271">
        <v>1.3</v>
      </c>
      <c r="D7" s="271">
        <v>0.2</v>
      </c>
      <c r="E7" s="271">
        <v>8.6</v>
      </c>
      <c r="F7" s="271">
        <v>43</v>
      </c>
      <c r="G7" s="265" t="s">
        <v>46</v>
      </c>
      <c r="H7" s="208" t="s">
        <v>47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285"/>
      <c r="FF7" s="285"/>
      <c r="FG7" s="285"/>
      <c r="FH7" s="285"/>
      <c r="FI7" s="285"/>
      <c r="FJ7" s="285"/>
      <c r="FK7" s="285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5"/>
      <c r="FW7" s="285"/>
      <c r="FX7" s="285"/>
      <c r="FY7" s="285"/>
      <c r="FZ7" s="285"/>
      <c r="GA7" s="285"/>
      <c r="GB7" s="285"/>
      <c r="GC7" s="285"/>
      <c r="GD7" s="285"/>
      <c r="GE7" s="285"/>
      <c r="GF7" s="285"/>
      <c r="GG7" s="285"/>
      <c r="GH7" s="285"/>
      <c r="GI7" s="285"/>
      <c r="GJ7" s="285"/>
      <c r="GK7" s="285"/>
      <c r="GL7" s="285"/>
      <c r="GM7" s="285"/>
      <c r="GN7" s="285"/>
      <c r="GO7" s="285"/>
      <c r="GP7" s="285"/>
      <c r="GQ7" s="285"/>
      <c r="GR7" s="285"/>
      <c r="GS7" s="285"/>
      <c r="GT7" s="285"/>
      <c r="GU7" s="285"/>
      <c r="GV7" s="285"/>
      <c r="GW7" s="285"/>
      <c r="GX7" s="285"/>
      <c r="GY7" s="285"/>
      <c r="GZ7" s="285"/>
      <c r="HA7" s="285"/>
      <c r="HB7" s="285"/>
      <c r="HC7" s="285"/>
      <c r="HD7" s="285"/>
      <c r="HE7" s="285"/>
      <c r="HF7" s="285"/>
      <c r="HG7" s="285"/>
      <c r="HH7" s="285"/>
      <c r="HI7" s="285"/>
      <c r="HJ7" s="285"/>
      <c r="HK7" s="285"/>
      <c r="HL7" s="285"/>
      <c r="HM7" s="285"/>
      <c r="HN7" s="285"/>
      <c r="HO7" s="285"/>
      <c r="HP7" s="285"/>
      <c r="HQ7" s="285"/>
      <c r="HR7" s="285"/>
      <c r="HS7" s="285"/>
      <c r="HT7" s="285"/>
      <c r="HU7" s="285"/>
      <c r="HV7" s="285"/>
      <c r="HW7" s="285"/>
      <c r="HX7" s="285"/>
      <c r="HY7" s="285"/>
      <c r="HZ7" s="285"/>
      <c r="IA7" s="285"/>
      <c r="IB7" s="285"/>
      <c r="IC7" s="285"/>
      <c r="ID7" s="285"/>
      <c r="IE7" s="285"/>
      <c r="IF7" s="285"/>
      <c r="IG7" s="285"/>
      <c r="IH7" s="285"/>
      <c r="II7" s="285"/>
      <c r="IJ7" s="285"/>
      <c r="IK7" s="285"/>
      <c r="IL7" s="285"/>
      <c r="IM7" s="285"/>
      <c r="IN7" s="285"/>
      <c r="IO7" s="285"/>
      <c r="IP7" s="285"/>
      <c r="IQ7" s="285"/>
      <c r="IR7" s="285"/>
      <c r="IS7" s="285"/>
      <c r="IT7" s="285"/>
      <c r="IU7" s="285"/>
    </row>
    <row r="8" spans="1:256" x14ac:dyDescent="0.3">
      <c r="A8" s="218" t="s">
        <v>25</v>
      </c>
      <c r="B8" s="188">
        <f>SUM(B5:B7)</f>
        <v>485</v>
      </c>
      <c r="C8" s="290">
        <f>SUM(C5:C7)</f>
        <v>18.28</v>
      </c>
      <c r="D8" s="290">
        <f>SUM(D5:D7)</f>
        <v>20.119999999999997</v>
      </c>
      <c r="E8" s="290">
        <f>SUM(E5:E7)</f>
        <v>66.239999999999995</v>
      </c>
      <c r="F8" s="290">
        <f>SUM(F5:F7)</f>
        <v>521</v>
      </c>
      <c r="G8" s="290"/>
      <c r="H8" s="290"/>
    </row>
    <row r="9" spans="1:256" x14ac:dyDescent="0.3">
      <c r="A9" s="185" t="s">
        <v>50</v>
      </c>
      <c r="B9" s="186"/>
      <c r="C9" s="186"/>
      <c r="D9" s="186"/>
      <c r="E9" s="186"/>
      <c r="F9" s="186"/>
      <c r="G9" s="186"/>
      <c r="H9" s="187"/>
      <c r="L9" s="222"/>
    </row>
    <row r="10" spans="1:256" s="144" customFormat="1" ht="10.5" customHeight="1" x14ac:dyDescent="0.2">
      <c r="A10" s="313" t="s">
        <v>247</v>
      </c>
      <c r="B10" s="313" t="s">
        <v>6</v>
      </c>
      <c r="C10" s="283" t="s">
        <v>248</v>
      </c>
      <c r="D10" s="283" t="s">
        <v>249</v>
      </c>
      <c r="E10" s="283" t="s">
        <v>250</v>
      </c>
      <c r="F10" s="314" t="s">
        <v>10</v>
      </c>
      <c r="G10" s="315" t="s">
        <v>4</v>
      </c>
      <c r="H10" s="283" t="s">
        <v>251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6" x14ac:dyDescent="0.3">
      <c r="A11" s="193" t="s">
        <v>239</v>
      </c>
      <c r="B11" s="194"/>
      <c r="C11" s="195"/>
      <c r="D11" s="195"/>
      <c r="E11" s="195"/>
      <c r="F11" s="195"/>
      <c r="G11" s="195"/>
      <c r="H11" s="306"/>
    </row>
    <row r="12" spans="1:256" ht="15" customHeight="1" x14ac:dyDescent="0.3">
      <c r="A12" s="208" t="s">
        <v>51</v>
      </c>
      <c r="B12" s="292">
        <v>200</v>
      </c>
      <c r="C12" s="292">
        <v>20.56</v>
      </c>
      <c r="D12" s="292">
        <v>18.16</v>
      </c>
      <c r="E12" s="292">
        <v>56.38</v>
      </c>
      <c r="F12" s="292">
        <v>481.5</v>
      </c>
      <c r="G12" s="226" t="s">
        <v>52</v>
      </c>
      <c r="H12" s="235" t="s">
        <v>53</v>
      </c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  <c r="IV12" s="285"/>
    </row>
    <row r="13" spans="1:256" x14ac:dyDescent="0.25">
      <c r="A13" s="307" t="s">
        <v>21</v>
      </c>
      <c r="B13" s="258">
        <v>215</v>
      </c>
      <c r="C13" s="288">
        <v>7.0000000000000007E-2</v>
      </c>
      <c r="D13" s="288">
        <v>0.02</v>
      </c>
      <c r="E13" s="288">
        <v>15</v>
      </c>
      <c r="F13" s="288">
        <v>60</v>
      </c>
      <c r="G13" s="258" t="s">
        <v>22</v>
      </c>
      <c r="H13" s="225" t="s">
        <v>23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</row>
    <row r="14" spans="1:256" x14ac:dyDescent="0.3">
      <c r="A14" s="215" t="s">
        <v>48</v>
      </c>
      <c r="B14" s="216">
        <v>20</v>
      </c>
      <c r="C14" s="231">
        <v>1.6</v>
      </c>
      <c r="D14" s="231">
        <v>0.2</v>
      </c>
      <c r="E14" s="231">
        <v>10.199999999999999</v>
      </c>
      <c r="F14" s="231">
        <v>50</v>
      </c>
      <c r="G14" s="210" t="s">
        <v>46</v>
      </c>
      <c r="H14" s="217" t="s">
        <v>49</v>
      </c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  <c r="IT14" s="285"/>
      <c r="IU14" s="285"/>
    </row>
    <row r="15" spans="1:256" x14ac:dyDescent="0.3">
      <c r="A15" s="218" t="s">
        <v>25</v>
      </c>
      <c r="B15" s="188">
        <f>SUM(B12:B14)</f>
        <v>435</v>
      </c>
      <c r="C15" s="290">
        <f>SUM(C12:C14)</f>
        <v>22.23</v>
      </c>
      <c r="D15" s="290">
        <f>SUM(D12:D14)</f>
        <v>18.38</v>
      </c>
      <c r="E15" s="290">
        <f>SUM(E12:E14)</f>
        <v>81.58</v>
      </c>
      <c r="F15" s="290">
        <f>SUM(F12:F14)</f>
        <v>591.5</v>
      </c>
      <c r="G15" s="290"/>
      <c r="H15" s="290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6"/>
      <c r="IT15" s="246"/>
      <c r="IU15" s="246"/>
    </row>
    <row r="16" spans="1:256" x14ac:dyDescent="0.3">
      <c r="A16" s="185" t="s">
        <v>72</v>
      </c>
      <c r="B16" s="186"/>
      <c r="C16" s="186"/>
      <c r="D16" s="186"/>
      <c r="E16" s="186"/>
      <c r="F16" s="186"/>
      <c r="G16" s="186"/>
      <c r="H16" s="187"/>
    </row>
    <row r="17" spans="1:255" s="144" customFormat="1" ht="10.5" customHeight="1" x14ac:dyDescent="0.2">
      <c r="A17" s="313" t="s">
        <v>247</v>
      </c>
      <c r="B17" s="313" t="s">
        <v>6</v>
      </c>
      <c r="C17" s="283" t="s">
        <v>248</v>
      </c>
      <c r="D17" s="283" t="s">
        <v>249</v>
      </c>
      <c r="E17" s="283" t="s">
        <v>250</v>
      </c>
      <c r="F17" s="314" t="s">
        <v>10</v>
      </c>
      <c r="G17" s="315" t="s">
        <v>4</v>
      </c>
      <c r="H17" s="283" t="s">
        <v>251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x14ac:dyDescent="0.3">
      <c r="A18" s="193" t="s">
        <v>239</v>
      </c>
      <c r="B18" s="194"/>
      <c r="C18" s="195"/>
      <c r="D18" s="195"/>
      <c r="E18" s="195"/>
      <c r="F18" s="195"/>
      <c r="G18" s="195"/>
      <c r="H18" s="306"/>
    </row>
    <row r="19" spans="1:255" s="207" customFormat="1" ht="24" customHeight="1" x14ac:dyDescent="0.25">
      <c r="A19" s="202" t="s">
        <v>83</v>
      </c>
      <c r="B19" s="292">
        <v>100</v>
      </c>
      <c r="C19" s="292">
        <v>18.5</v>
      </c>
      <c r="D19" s="292">
        <v>17.7</v>
      </c>
      <c r="E19" s="292">
        <v>23.5</v>
      </c>
      <c r="F19" s="292">
        <v>287.7</v>
      </c>
      <c r="G19" s="292" t="s">
        <v>84</v>
      </c>
      <c r="H19" s="235" t="s">
        <v>85</v>
      </c>
    </row>
    <row r="20" spans="1:255" ht="12.75" customHeight="1" x14ac:dyDescent="0.3">
      <c r="A20" s="253" t="s">
        <v>36</v>
      </c>
      <c r="B20" s="198">
        <v>180</v>
      </c>
      <c r="C20" s="231">
        <v>3.67</v>
      </c>
      <c r="D20" s="231">
        <v>5.76</v>
      </c>
      <c r="E20" s="231">
        <v>24.53</v>
      </c>
      <c r="F20" s="231">
        <v>164.7</v>
      </c>
      <c r="G20" s="272" t="s">
        <v>37</v>
      </c>
      <c r="H20" s="253" t="s">
        <v>38</v>
      </c>
    </row>
    <row r="21" spans="1:255" x14ac:dyDescent="0.25">
      <c r="A21" s="307" t="s">
        <v>21</v>
      </c>
      <c r="B21" s="258">
        <v>215</v>
      </c>
      <c r="C21" s="288">
        <v>7.0000000000000007E-2</v>
      </c>
      <c r="D21" s="288">
        <v>0.02</v>
      </c>
      <c r="E21" s="288">
        <v>15</v>
      </c>
      <c r="F21" s="288">
        <v>60</v>
      </c>
      <c r="G21" s="258" t="s">
        <v>22</v>
      </c>
      <c r="H21" s="225" t="s">
        <v>23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</row>
    <row r="22" spans="1:255" x14ac:dyDescent="0.3">
      <c r="A22" s="215" t="s">
        <v>45</v>
      </c>
      <c r="B22" s="289">
        <v>20</v>
      </c>
      <c r="C22" s="271">
        <v>1.3</v>
      </c>
      <c r="D22" s="271">
        <v>0.2</v>
      </c>
      <c r="E22" s="271">
        <v>8.6</v>
      </c>
      <c r="F22" s="271">
        <v>43</v>
      </c>
      <c r="G22" s="265" t="s">
        <v>46</v>
      </c>
      <c r="H22" s="208" t="s">
        <v>47</v>
      </c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285"/>
      <c r="FG22" s="285"/>
      <c r="FH22" s="285"/>
      <c r="FI22" s="285"/>
      <c r="FJ22" s="285"/>
      <c r="FK22" s="285"/>
      <c r="FL22" s="285"/>
      <c r="FM22" s="285"/>
      <c r="FN22" s="285"/>
      <c r="FO22" s="285"/>
      <c r="FP22" s="285"/>
      <c r="FQ22" s="285"/>
      <c r="FR22" s="285"/>
      <c r="FS22" s="285"/>
      <c r="FT22" s="285"/>
      <c r="FU22" s="285"/>
      <c r="FV22" s="285"/>
      <c r="FW22" s="285"/>
      <c r="FX22" s="285"/>
      <c r="FY22" s="285"/>
      <c r="FZ22" s="285"/>
      <c r="GA22" s="285"/>
      <c r="GB22" s="285"/>
      <c r="GC22" s="285"/>
      <c r="GD22" s="285"/>
      <c r="GE22" s="285"/>
      <c r="GF22" s="285"/>
      <c r="GG22" s="285"/>
      <c r="GH22" s="285"/>
      <c r="GI22" s="285"/>
      <c r="GJ22" s="285"/>
      <c r="GK22" s="285"/>
      <c r="GL22" s="285"/>
      <c r="GM22" s="285"/>
      <c r="GN22" s="285"/>
      <c r="GO22" s="285"/>
      <c r="GP22" s="285"/>
      <c r="GQ22" s="285"/>
      <c r="GR22" s="285"/>
      <c r="GS22" s="285"/>
      <c r="GT22" s="285"/>
      <c r="GU22" s="285"/>
      <c r="GV22" s="285"/>
      <c r="GW22" s="285"/>
      <c r="GX22" s="285"/>
      <c r="GY22" s="285"/>
      <c r="GZ22" s="285"/>
      <c r="HA22" s="285"/>
      <c r="HB22" s="285"/>
      <c r="HC22" s="285"/>
      <c r="HD22" s="285"/>
      <c r="HE22" s="285"/>
      <c r="HF22" s="285"/>
      <c r="HG22" s="285"/>
      <c r="HH22" s="285"/>
      <c r="HI22" s="285"/>
      <c r="HJ22" s="285"/>
      <c r="HK22" s="285"/>
      <c r="HL22" s="285"/>
      <c r="HM22" s="285"/>
      <c r="HN22" s="285"/>
      <c r="HO22" s="285"/>
      <c r="HP22" s="285"/>
      <c r="HQ22" s="285"/>
      <c r="HR22" s="285"/>
      <c r="HS22" s="285"/>
      <c r="HT22" s="285"/>
      <c r="HU22" s="285"/>
      <c r="HV22" s="285"/>
      <c r="HW22" s="285"/>
      <c r="HX22" s="285"/>
      <c r="HY22" s="285"/>
      <c r="HZ22" s="285"/>
      <c r="IA22" s="285"/>
      <c r="IB22" s="285"/>
      <c r="IC22" s="285"/>
      <c r="ID22" s="285"/>
      <c r="IE22" s="285"/>
      <c r="IF22" s="285"/>
      <c r="IG22" s="285"/>
      <c r="IH22" s="285"/>
      <c r="II22" s="285"/>
      <c r="IJ22" s="285"/>
      <c r="IK22" s="285"/>
      <c r="IL22" s="285"/>
      <c r="IM22" s="285"/>
      <c r="IN22" s="285"/>
      <c r="IO22" s="285"/>
      <c r="IP22" s="285"/>
      <c r="IQ22" s="285"/>
      <c r="IR22" s="285"/>
      <c r="IS22" s="285"/>
      <c r="IT22" s="285"/>
      <c r="IU22" s="285"/>
    </row>
    <row r="23" spans="1:255" x14ac:dyDescent="0.3">
      <c r="A23" s="218" t="s">
        <v>25</v>
      </c>
      <c r="B23" s="188">
        <f>SUM(B19:B22)</f>
        <v>515</v>
      </c>
      <c r="C23" s="290">
        <f>SUM(C19:C22)</f>
        <v>23.540000000000003</v>
      </c>
      <c r="D23" s="290">
        <f>SUM(D19:D22)</f>
        <v>23.68</v>
      </c>
      <c r="E23" s="290">
        <f>SUM(E19:E22)</f>
        <v>71.63</v>
      </c>
      <c r="F23" s="290">
        <f>SUM(F19:F22)</f>
        <v>555.4</v>
      </c>
      <c r="G23" s="290"/>
      <c r="H23" s="290"/>
    </row>
    <row r="24" spans="1:255" x14ac:dyDescent="0.3">
      <c r="A24" s="185" t="s">
        <v>92</v>
      </c>
      <c r="B24" s="186"/>
      <c r="C24" s="186"/>
      <c r="D24" s="186"/>
      <c r="E24" s="186"/>
      <c r="F24" s="186"/>
      <c r="G24" s="186"/>
      <c r="H24" s="187"/>
    </row>
    <row r="25" spans="1:255" s="144" customFormat="1" ht="9.75" customHeight="1" x14ac:dyDescent="0.2">
      <c r="A25" s="313" t="s">
        <v>247</v>
      </c>
      <c r="B25" s="313" t="s">
        <v>6</v>
      </c>
      <c r="C25" s="283" t="s">
        <v>248</v>
      </c>
      <c r="D25" s="283" t="s">
        <v>249</v>
      </c>
      <c r="E25" s="283" t="s">
        <v>250</v>
      </c>
      <c r="F25" s="314" t="s">
        <v>10</v>
      </c>
      <c r="G25" s="315" t="s">
        <v>4</v>
      </c>
      <c r="H25" s="283" t="s">
        <v>251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x14ac:dyDescent="0.3">
      <c r="A26" s="193" t="s">
        <v>239</v>
      </c>
      <c r="B26" s="194"/>
      <c r="C26" s="195"/>
      <c r="D26" s="195"/>
      <c r="E26" s="195"/>
      <c r="F26" s="195"/>
      <c r="G26" s="195"/>
      <c r="H26" s="306"/>
    </row>
    <row r="27" spans="1:255" s="192" customFormat="1" x14ac:dyDescent="0.25">
      <c r="A27" s="197" t="s">
        <v>131</v>
      </c>
      <c r="B27" s="223">
        <v>100</v>
      </c>
      <c r="C27" s="231">
        <v>16.309999999999999</v>
      </c>
      <c r="D27" s="231">
        <v>9.5399999999999991</v>
      </c>
      <c r="E27" s="231">
        <v>12.3</v>
      </c>
      <c r="F27" s="231">
        <v>200.8</v>
      </c>
      <c r="G27" s="262" t="s">
        <v>132</v>
      </c>
      <c r="H27" s="225" t="s">
        <v>133</v>
      </c>
    </row>
    <row r="28" spans="1:255" x14ac:dyDescent="0.3">
      <c r="A28" s="197" t="s">
        <v>104</v>
      </c>
      <c r="B28" s="288">
        <v>180</v>
      </c>
      <c r="C28" s="288">
        <v>10.32</v>
      </c>
      <c r="D28" s="288">
        <v>7.31</v>
      </c>
      <c r="E28" s="288">
        <v>46.37</v>
      </c>
      <c r="F28" s="288">
        <v>292.5</v>
      </c>
      <c r="G28" s="288" t="s">
        <v>309</v>
      </c>
      <c r="H28" s="293" t="s">
        <v>106</v>
      </c>
    </row>
    <row r="29" spans="1:255" x14ac:dyDescent="0.25">
      <c r="A29" s="307" t="s">
        <v>21</v>
      </c>
      <c r="B29" s="258">
        <v>215</v>
      </c>
      <c r="C29" s="288">
        <v>7.0000000000000007E-2</v>
      </c>
      <c r="D29" s="288">
        <v>0.02</v>
      </c>
      <c r="E29" s="288">
        <v>15</v>
      </c>
      <c r="F29" s="288">
        <v>60</v>
      </c>
      <c r="G29" s="258" t="s">
        <v>22</v>
      </c>
      <c r="H29" s="225" t="s">
        <v>23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</row>
    <row r="30" spans="1:255" x14ac:dyDescent="0.3">
      <c r="A30" s="215" t="s">
        <v>48</v>
      </c>
      <c r="B30" s="216">
        <v>20</v>
      </c>
      <c r="C30" s="231">
        <v>1.6</v>
      </c>
      <c r="D30" s="231">
        <v>0.2</v>
      </c>
      <c r="E30" s="231">
        <v>10.199999999999999</v>
      </c>
      <c r="F30" s="231">
        <v>50</v>
      </c>
      <c r="G30" s="210" t="s">
        <v>46</v>
      </c>
      <c r="H30" s="217" t="s">
        <v>49</v>
      </c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85"/>
      <c r="DF30" s="285"/>
      <c r="DG30" s="285"/>
      <c r="DH30" s="285"/>
      <c r="DI30" s="285"/>
      <c r="DJ30" s="285"/>
      <c r="DK30" s="285"/>
      <c r="DL30" s="285"/>
      <c r="DM30" s="285"/>
      <c r="DN30" s="285"/>
      <c r="DO30" s="285"/>
      <c r="DP30" s="285"/>
      <c r="DQ30" s="285"/>
      <c r="DR30" s="285"/>
      <c r="DS30" s="285"/>
      <c r="DT30" s="285"/>
      <c r="DU30" s="285"/>
      <c r="DV30" s="285"/>
      <c r="DW30" s="285"/>
      <c r="DX30" s="285"/>
      <c r="DY30" s="285"/>
      <c r="DZ30" s="285"/>
      <c r="EA30" s="285"/>
      <c r="EB30" s="285"/>
      <c r="EC30" s="285"/>
      <c r="ED30" s="285"/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  <c r="FF30" s="285"/>
      <c r="FG30" s="285"/>
      <c r="FH30" s="285"/>
      <c r="FI30" s="285"/>
      <c r="FJ30" s="285"/>
      <c r="FK30" s="285"/>
      <c r="FL30" s="285"/>
      <c r="FM30" s="285"/>
      <c r="FN30" s="285"/>
      <c r="FO30" s="285"/>
      <c r="FP30" s="285"/>
      <c r="FQ30" s="285"/>
      <c r="FR30" s="285"/>
      <c r="FS30" s="285"/>
      <c r="FT30" s="285"/>
      <c r="FU30" s="285"/>
      <c r="FV30" s="285"/>
      <c r="FW30" s="285"/>
      <c r="FX30" s="285"/>
      <c r="FY30" s="285"/>
      <c r="FZ30" s="285"/>
      <c r="GA30" s="285"/>
      <c r="GB30" s="285"/>
      <c r="GC30" s="285"/>
      <c r="GD30" s="285"/>
      <c r="GE30" s="285"/>
      <c r="GF30" s="285"/>
      <c r="GG30" s="285"/>
      <c r="GH30" s="285"/>
      <c r="GI30" s="285"/>
      <c r="GJ30" s="285"/>
      <c r="GK30" s="285"/>
      <c r="GL30" s="285"/>
      <c r="GM30" s="285"/>
      <c r="GN30" s="285"/>
      <c r="GO30" s="285"/>
      <c r="GP30" s="285"/>
      <c r="GQ30" s="285"/>
      <c r="GR30" s="285"/>
      <c r="GS30" s="285"/>
      <c r="GT30" s="285"/>
      <c r="GU30" s="285"/>
      <c r="GV30" s="285"/>
      <c r="GW30" s="285"/>
      <c r="GX30" s="285"/>
      <c r="GY30" s="285"/>
      <c r="GZ30" s="285"/>
      <c r="HA30" s="285"/>
      <c r="HB30" s="285"/>
      <c r="HC30" s="285"/>
      <c r="HD30" s="285"/>
      <c r="HE30" s="285"/>
      <c r="HF30" s="285"/>
      <c r="HG30" s="285"/>
      <c r="HH30" s="285"/>
      <c r="HI30" s="285"/>
      <c r="HJ30" s="285"/>
      <c r="HK30" s="285"/>
      <c r="HL30" s="285"/>
      <c r="HM30" s="285"/>
      <c r="HN30" s="285"/>
      <c r="HO30" s="285"/>
      <c r="HP30" s="285"/>
      <c r="HQ30" s="285"/>
      <c r="HR30" s="285"/>
      <c r="HS30" s="285"/>
      <c r="HT30" s="285"/>
      <c r="HU30" s="285"/>
      <c r="HV30" s="285"/>
      <c r="HW30" s="285"/>
      <c r="HX30" s="285"/>
      <c r="HY30" s="285"/>
      <c r="HZ30" s="285"/>
      <c r="IA30" s="285"/>
      <c r="IB30" s="285"/>
      <c r="IC30" s="285"/>
      <c r="ID30" s="285"/>
      <c r="IE30" s="285"/>
      <c r="IF30" s="285"/>
      <c r="IG30" s="285"/>
      <c r="IH30" s="285"/>
      <c r="II30" s="285"/>
      <c r="IJ30" s="285"/>
      <c r="IK30" s="285"/>
      <c r="IL30" s="285"/>
      <c r="IM30" s="285"/>
      <c r="IN30" s="285"/>
      <c r="IO30" s="285"/>
      <c r="IP30" s="285"/>
      <c r="IQ30" s="285"/>
      <c r="IR30" s="285"/>
      <c r="IS30" s="285"/>
      <c r="IT30" s="285"/>
      <c r="IU30" s="285"/>
    </row>
    <row r="31" spans="1:255" x14ac:dyDescent="0.3">
      <c r="A31" s="218" t="s">
        <v>25</v>
      </c>
      <c r="B31" s="188">
        <f>SUM(B27:B30)</f>
        <v>515</v>
      </c>
      <c r="C31" s="290">
        <f>SUM(C27:C30)</f>
        <v>28.3</v>
      </c>
      <c r="D31" s="290">
        <f>SUM(D27:D30)</f>
        <v>17.069999999999997</v>
      </c>
      <c r="E31" s="290">
        <f>SUM(E27:E30)</f>
        <v>83.87</v>
      </c>
      <c r="F31" s="290">
        <f>SUM(F27:F30)</f>
        <v>603.29999999999995</v>
      </c>
      <c r="G31" s="290"/>
      <c r="H31" s="290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</row>
    <row r="32" spans="1:255" x14ac:dyDescent="0.3">
      <c r="A32" s="185" t="s">
        <v>111</v>
      </c>
      <c r="B32" s="186"/>
      <c r="C32" s="186"/>
      <c r="D32" s="186"/>
      <c r="E32" s="186"/>
      <c r="F32" s="186"/>
      <c r="G32" s="186"/>
      <c r="H32" s="187"/>
    </row>
    <row r="33" spans="1:256" s="144" customFormat="1" ht="10.5" customHeight="1" x14ac:dyDescent="0.2">
      <c r="A33" s="313" t="s">
        <v>247</v>
      </c>
      <c r="B33" s="313" t="s">
        <v>6</v>
      </c>
      <c r="C33" s="283" t="s">
        <v>248</v>
      </c>
      <c r="D33" s="283" t="s">
        <v>249</v>
      </c>
      <c r="E33" s="283" t="s">
        <v>250</v>
      </c>
      <c r="F33" s="314" t="s">
        <v>10</v>
      </c>
      <c r="G33" s="315" t="s">
        <v>4</v>
      </c>
      <c r="H33" s="283" t="s">
        <v>251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6" x14ac:dyDescent="0.3">
      <c r="A34" s="193" t="s">
        <v>239</v>
      </c>
      <c r="B34" s="194"/>
      <c r="C34" s="195"/>
      <c r="D34" s="195"/>
      <c r="E34" s="195"/>
      <c r="F34" s="195"/>
      <c r="G34" s="195"/>
      <c r="H34" s="306"/>
    </row>
    <row r="35" spans="1:256" customFormat="1" ht="14.4" x14ac:dyDescent="0.3">
      <c r="A35" s="202" t="s">
        <v>93</v>
      </c>
      <c r="B35" s="298">
        <v>250</v>
      </c>
      <c r="C35" s="204">
        <v>16.91</v>
      </c>
      <c r="D35" s="204">
        <v>19.899999999999999</v>
      </c>
      <c r="E35" s="204">
        <v>42.64</v>
      </c>
      <c r="F35" s="204">
        <v>418</v>
      </c>
      <c r="G35" s="226" t="s">
        <v>323</v>
      </c>
      <c r="H35" s="202" t="s">
        <v>95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x14ac:dyDescent="0.25">
      <c r="A36" s="307" t="s">
        <v>21</v>
      </c>
      <c r="B36" s="258">
        <v>215</v>
      </c>
      <c r="C36" s="288">
        <v>7.0000000000000007E-2</v>
      </c>
      <c r="D36" s="288">
        <v>0.02</v>
      </c>
      <c r="E36" s="288">
        <v>15</v>
      </c>
      <c r="F36" s="288">
        <v>60</v>
      </c>
      <c r="G36" s="258" t="s">
        <v>22</v>
      </c>
      <c r="H36" s="225" t="s">
        <v>23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</row>
    <row r="37" spans="1:256" x14ac:dyDescent="0.3">
      <c r="A37" s="215" t="s">
        <v>45</v>
      </c>
      <c r="B37" s="289">
        <v>20</v>
      </c>
      <c r="C37" s="271">
        <v>1.3</v>
      </c>
      <c r="D37" s="271">
        <v>0.2</v>
      </c>
      <c r="E37" s="271">
        <v>8.6</v>
      </c>
      <c r="F37" s="271">
        <v>43</v>
      </c>
      <c r="G37" s="265" t="s">
        <v>46</v>
      </c>
      <c r="H37" s="208" t="s">
        <v>47</v>
      </c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85"/>
      <c r="DE37" s="285"/>
      <c r="DF37" s="285"/>
      <c r="DG37" s="285"/>
      <c r="DH37" s="285"/>
      <c r="DI37" s="285"/>
      <c r="DJ37" s="285"/>
      <c r="DK37" s="285"/>
      <c r="DL37" s="285"/>
      <c r="DM37" s="285"/>
      <c r="DN37" s="285"/>
      <c r="DO37" s="285"/>
      <c r="DP37" s="285"/>
      <c r="DQ37" s="285"/>
      <c r="DR37" s="285"/>
      <c r="DS37" s="285"/>
      <c r="DT37" s="285"/>
      <c r="DU37" s="285"/>
      <c r="DV37" s="285"/>
      <c r="DW37" s="285"/>
      <c r="DX37" s="285"/>
      <c r="DY37" s="285"/>
      <c r="DZ37" s="285"/>
      <c r="EA37" s="285"/>
      <c r="EB37" s="285"/>
      <c r="EC37" s="285"/>
      <c r="ED37" s="285"/>
      <c r="EE37" s="285"/>
      <c r="EF37" s="285"/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5"/>
      <c r="EW37" s="285"/>
      <c r="EX37" s="285"/>
      <c r="EY37" s="285"/>
      <c r="EZ37" s="285"/>
      <c r="FA37" s="285"/>
      <c r="FB37" s="285"/>
      <c r="FC37" s="285"/>
      <c r="FD37" s="285"/>
      <c r="FE37" s="285"/>
      <c r="FF37" s="285"/>
      <c r="FG37" s="285"/>
      <c r="FH37" s="285"/>
      <c r="FI37" s="285"/>
      <c r="FJ37" s="285"/>
      <c r="FK37" s="285"/>
      <c r="FL37" s="285"/>
      <c r="FM37" s="285"/>
      <c r="FN37" s="285"/>
      <c r="FO37" s="285"/>
      <c r="FP37" s="285"/>
      <c r="FQ37" s="285"/>
      <c r="FR37" s="285"/>
      <c r="FS37" s="285"/>
      <c r="FT37" s="285"/>
      <c r="FU37" s="285"/>
      <c r="FV37" s="285"/>
      <c r="FW37" s="285"/>
      <c r="FX37" s="285"/>
      <c r="FY37" s="285"/>
      <c r="FZ37" s="285"/>
      <c r="GA37" s="285"/>
      <c r="GB37" s="285"/>
      <c r="GC37" s="285"/>
      <c r="GD37" s="285"/>
      <c r="GE37" s="285"/>
      <c r="GF37" s="285"/>
      <c r="GG37" s="285"/>
      <c r="GH37" s="285"/>
      <c r="GI37" s="285"/>
      <c r="GJ37" s="285"/>
      <c r="GK37" s="285"/>
      <c r="GL37" s="285"/>
      <c r="GM37" s="285"/>
      <c r="GN37" s="285"/>
      <c r="GO37" s="285"/>
      <c r="GP37" s="285"/>
      <c r="GQ37" s="285"/>
      <c r="GR37" s="285"/>
      <c r="GS37" s="285"/>
      <c r="GT37" s="285"/>
      <c r="GU37" s="285"/>
      <c r="GV37" s="285"/>
      <c r="GW37" s="285"/>
      <c r="GX37" s="285"/>
      <c r="GY37" s="285"/>
      <c r="GZ37" s="285"/>
      <c r="HA37" s="285"/>
      <c r="HB37" s="285"/>
      <c r="HC37" s="285"/>
      <c r="HD37" s="285"/>
      <c r="HE37" s="285"/>
      <c r="HF37" s="285"/>
      <c r="HG37" s="285"/>
      <c r="HH37" s="285"/>
      <c r="HI37" s="285"/>
      <c r="HJ37" s="285"/>
      <c r="HK37" s="285"/>
      <c r="HL37" s="285"/>
      <c r="HM37" s="285"/>
      <c r="HN37" s="285"/>
      <c r="HO37" s="285"/>
      <c r="HP37" s="285"/>
      <c r="HQ37" s="285"/>
      <c r="HR37" s="285"/>
      <c r="HS37" s="285"/>
      <c r="HT37" s="285"/>
      <c r="HU37" s="285"/>
      <c r="HV37" s="285"/>
      <c r="HW37" s="285"/>
      <c r="HX37" s="285"/>
      <c r="HY37" s="285"/>
      <c r="HZ37" s="285"/>
      <c r="IA37" s="285"/>
      <c r="IB37" s="285"/>
      <c r="IC37" s="285"/>
      <c r="ID37" s="285"/>
      <c r="IE37" s="285"/>
      <c r="IF37" s="285"/>
      <c r="IG37" s="285"/>
      <c r="IH37" s="285"/>
      <c r="II37" s="285"/>
      <c r="IJ37" s="285"/>
      <c r="IK37" s="285"/>
      <c r="IL37" s="285"/>
      <c r="IM37" s="285"/>
      <c r="IN37" s="285"/>
      <c r="IO37" s="285"/>
      <c r="IP37" s="285"/>
      <c r="IQ37" s="285"/>
      <c r="IR37" s="285"/>
      <c r="IS37" s="285"/>
      <c r="IT37" s="285"/>
      <c r="IU37" s="285"/>
    </row>
    <row r="38" spans="1:256" x14ac:dyDescent="0.3">
      <c r="A38" s="218" t="s">
        <v>25</v>
      </c>
      <c r="B38" s="188">
        <f>SUM(B35:B37)</f>
        <v>485</v>
      </c>
      <c r="C38" s="290">
        <f>SUM(C35:C37)</f>
        <v>18.28</v>
      </c>
      <c r="D38" s="290">
        <f>SUM(D35:D37)</f>
        <v>20.119999999999997</v>
      </c>
      <c r="E38" s="290">
        <f>SUM(E35:E37)</f>
        <v>66.239999999999995</v>
      </c>
      <c r="F38" s="290">
        <f>SUM(F35:F37)</f>
        <v>521</v>
      </c>
      <c r="G38" s="290"/>
      <c r="H38" s="290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246"/>
      <c r="GU38" s="246"/>
      <c r="GV38" s="246"/>
      <c r="GW38" s="246"/>
      <c r="GX38" s="246"/>
      <c r="GY38" s="246"/>
      <c r="GZ38" s="246"/>
      <c r="HA38" s="246"/>
      <c r="HB38" s="246"/>
      <c r="HC38" s="246"/>
      <c r="HD38" s="246"/>
      <c r="HE38" s="246"/>
      <c r="HF38" s="246"/>
      <c r="HG38" s="246"/>
      <c r="HH38" s="246"/>
      <c r="HI38" s="246"/>
      <c r="HJ38" s="246"/>
      <c r="HK38" s="246"/>
      <c r="HL38" s="246"/>
      <c r="HM38" s="246"/>
      <c r="HN38" s="246"/>
      <c r="HO38" s="246"/>
      <c r="HP38" s="246"/>
      <c r="HQ38" s="246"/>
      <c r="HR38" s="246"/>
      <c r="HS38" s="246"/>
      <c r="HT38" s="246"/>
      <c r="HU38" s="246"/>
      <c r="HV38" s="246"/>
      <c r="HW38" s="246"/>
      <c r="HX38" s="246"/>
      <c r="HY38" s="246"/>
      <c r="HZ38" s="246"/>
      <c r="IA38" s="246"/>
      <c r="IB38" s="246"/>
      <c r="IC38" s="246"/>
      <c r="ID38" s="246"/>
      <c r="IE38" s="246"/>
      <c r="IF38" s="246"/>
      <c r="IG38" s="246"/>
      <c r="IH38" s="246"/>
      <c r="II38" s="246"/>
      <c r="IJ38" s="246"/>
      <c r="IK38" s="246"/>
      <c r="IL38" s="246"/>
      <c r="IM38" s="246"/>
      <c r="IN38" s="246"/>
      <c r="IO38" s="246"/>
      <c r="IP38" s="246"/>
      <c r="IQ38" s="246"/>
      <c r="IR38" s="246"/>
      <c r="IS38" s="246"/>
      <c r="IT38" s="246"/>
      <c r="IU38" s="246"/>
    </row>
    <row r="39" spans="1:256" x14ac:dyDescent="0.3">
      <c r="A39" s="185" t="s">
        <v>124</v>
      </c>
      <c r="B39" s="186"/>
      <c r="C39" s="186"/>
      <c r="D39" s="186"/>
      <c r="E39" s="186"/>
      <c r="F39" s="186"/>
      <c r="G39" s="186"/>
      <c r="H39" s="187"/>
    </row>
    <row r="40" spans="1:256" s="144" customFormat="1" ht="11.25" customHeight="1" x14ac:dyDescent="0.2">
      <c r="A40" s="313" t="s">
        <v>247</v>
      </c>
      <c r="B40" s="313" t="s">
        <v>6</v>
      </c>
      <c r="C40" s="283" t="s">
        <v>248</v>
      </c>
      <c r="D40" s="283" t="s">
        <v>249</v>
      </c>
      <c r="E40" s="283" t="s">
        <v>250</v>
      </c>
      <c r="F40" s="314" t="s">
        <v>10</v>
      </c>
      <c r="G40" s="315" t="s">
        <v>4</v>
      </c>
      <c r="H40" s="283" t="s">
        <v>251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6" x14ac:dyDescent="0.3">
      <c r="A41" s="193" t="s">
        <v>239</v>
      </c>
      <c r="B41" s="194"/>
      <c r="C41" s="195"/>
      <c r="D41" s="195"/>
      <c r="E41" s="195"/>
      <c r="F41" s="195"/>
      <c r="G41" s="195"/>
      <c r="H41" s="306"/>
    </row>
    <row r="42" spans="1:256" x14ac:dyDescent="0.3">
      <c r="A42" s="251" t="s">
        <v>281</v>
      </c>
      <c r="B42" s="223">
        <v>250</v>
      </c>
      <c r="C42" s="199">
        <v>18.3</v>
      </c>
      <c r="D42" s="199">
        <v>15.2</v>
      </c>
      <c r="E42" s="199">
        <v>21.7</v>
      </c>
      <c r="F42" s="199">
        <v>297.10000000000002</v>
      </c>
      <c r="G42" s="200" t="s">
        <v>282</v>
      </c>
      <c r="H42" s="253" t="s">
        <v>283</v>
      </c>
      <c r="L42" s="254"/>
      <c r="M42" s="255"/>
      <c r="N42" s="256"/>
    </row>
    <row r="43" spans="1:256" x14ac:dyDescent="0.25">
      <c r="A43" s="307" t="s">
        <v>21</v>
      </c>
      <c r="B43" s="258">
        <v>215</v>
      </c>
      <c r="C43" s="288">
        <v>7.0000000000000007E-2</v>
      </c>
      <c r="D43" s="288">
        <v>0.02</v>
      </c>
      <c r="E43" s="288">
        <v>15</v>
      </c>
      <c r="F43" s="288">
        <v>60</v>
      </c>
      <c r="G43" s="258" t="s">
        <v>22</v>
      </c>
      <c r="H43" s="225" t="s">
        <v>23</v>
      </c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</row>
    <row r="44" spans="1:256" x14ac:dyDescent="0.3">
      <c r="A44" s="215" t="s">
        <v>48</v>
      </c>
      <c r="B44" s="216">
        <v>20</v>
      </c>
      <c r="C44" s="231">
        <v>1.6</v>
      </c>
      <c r="D44" s="231">
        <v>0.2</v>
      </c>
      <c r="E44" s="231">
        <v>10.199999999999999</v>
      </c>
      <c r="F44" s="231">
        <v>50</v>
      </c>
      <c r="G44" s="210" t="s">
        <v>46</v>
      </c>
      <c r="H44" s="217" t="s">
        <v>49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285"/>
      <c r="FG44" s="285"/>
      <c r="FH44" s="285"/>
      <c r="FI44" s="285"/>
      <c r="FJ44" s="285"/>
      <c r="FK44" s="285"/>
      <c r="FL44" s="285"/>
      <c r="FM44" s="285"/>
      <c r="FN44" s="285"/>
      <c r="FO44" s="285"/>
      <c r="FP44" s="285"/>
      <c r="FQ44" s="285"/>
      <c r="FR44" s="285"/>
      <c r="FS44" s="285"/>
      <c r="FT44" s="285"/>
      <c r="FU44" s="285"/>
      <c r="FV44" s="285"/>
      <c r="FW44" s="285"/>
      <c r="FX44" s="285"/>
      <c r="FY44" s="285"/>
      <c r="FZ44" s="285"/>
      <c r="GA44" s="285"/>
      <c r="GB44" s="285"/>
      <c r="GC44" s="285"/>
      <c r="GD44" s="285"/>
      <c r="GE44" s="285"/>
      <c r="GF44" s="285"/>
      <c r="GG44" s="285"/>
      <c r="GH44" s="285"/>
      <c r="GI44" s="285"/>
      <c r="GJ44" s="285"/>
      <c r="GK44" s="285"/>
      <c r="GL44" s="285"/>
      <c r="GM44" s="285"/>
      <c r="GN44" s="285"/>
      <c r="GO44" s="285"/>
      <c r="GP44" s="285"/>
      <c r="GQ44" s="285"/>
      <c r="GR44" s="285"/>
      <c r="GS44" s="285"/>
      <c r="GT44" s="285"/>
      <c r="GU44" s="285"/>
      <c r="GV44" s="285"/>
      <c r="GW44" s="285"/>
      <c r="GX44" s="285"/>
      <c r="GY44" s="285"/>
      <c r="GZ44" s="285"/>
      <c r="HA44" s="285"/>
      <c r="HB44" s="285"/>
      <c r="HC44" s="285"/>
      <c r="HD44" s="285"/>
      <c r="HE44" s="285"/>
      <c r="HF44" s="285"/>
      <c r="HG44" s="285"/>
      <c r="HH44" s="285"/>
      <c r="HI44" s="285"/>
      <c r="HJ44" s="285"/>
      <c r="HK44" s="285"/>
      <c r="HL44" s="285"/>
      <c r="HM44" s="285"/>
      <c r="HN44" s="285"/>
      <c r="HO44" s="285"/>
      <c r="HP44" s="285"/>
      <c r="HQ44" s="285"/>
      <c r="HR44" s="285"/>
      <c r="HS44" s="285"/>
      <c r="HT44" s="285"/>
      <c r="HU44" s="285"/>
      <c r="HV44" s="285"/>
      <c r="HW44" s="285"/>
      <c r="HX44" s="285"/>
      <c r="HY44" s="285"/>
      <c r="HZ44" s="285"/>
      <c r="IA44" s="285"/>
      <c r="IB44" s="285"/>
      <c r="IC44" s="285"/>
      <c r="ID44" s="285"/>
      <c r="IE44" s="285"/>
      <c r="IF44" s="285"/>
      <c r="IG44" s="285"/>
      <c r="IH44" s="285"/>
      <c r="II44" s="285"/>
      <c r="IJ44" s="285"/>
      <c r="IK44" s="285"/>
      <c r="IL44" s="285"/>
      <c r="IM44" s="285"/>
      <c r="IN44" s="285"/>
      <c r="IO44" s="285"/>
      <c r="IP44" s="285"/>
      <c r="IQ44" s="285"/>
      <c r="IR44" s="285"/>
      <c r="IS44" s="285"/>
      <c r="IT44" s="285"/>
      <c r="IU44" s="285"/>
    </row>
    <row r="45" spans="1:256" x14ac:dyDescent="0.3">
      <c r="A45" s="218" t="s">
        <v>25</v>
      </c>
      <c r="B45" s="188">
        <f>SUM(B42:B44)</f>
        <v>485</v>
      </c>
      <c r="C45" s="290">
        <f>SUM(C42:C44)</f>
        <v>19.970000000000002</v>
      </c>
      <c r="D45" s="290">
        <f>SUM(D42:D44)</f>
        <v>15.419999999999998</v>
      </c>
      <c r="E45" s="290">
        <f>SUM(E42:E44)</f>
        <v>46.900000000000006</v>
      </c>
      <c r="F45" s="290">
        <f>SUM(F42:F44)</f>
        <v>407.1</v>
      </c>
      <c r="G45" s="290"/>
      <c r="H45" s="290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</row>
    <row r="46" spans="1:256" ht="13.8" x14ac:dyDescent="0.3">
      <c r="A46" s="278" t="s">
        <v>137</v>
      </c>
      <c r="B46" s="279"/>
      <c r="C46" s="279"/>
      <c r="D46" s="279"/>
      <c r="E46" s="279"/>
      <c r="F46" s="279"/>
      <c r="G46" s="279"/>
      <c r="H46" s="280"/>
    </row>
    <row r="47" spans="1:256" x14ac:dyDescent="0.3">
      <c r="A47" s="185" t="s">
        <v>1</v>
      </c>
      <c r="B47" s="186"/>
      <c r="C47" s="186"/>
      <c r="D47" s="186"/>
      <c r="E47" s="186"/>
      <c r="F47" s="186"/>
      <c r="G47" s="186"/>
      <c r="H47" s="187"/>
    </row>
    <row r="48" spans="1:256" s="144" customFormat="1" ht="12" customHeight="1" x14ac:dyDescent="0.2">
      <c r="A48" s="313" t="s">
        <v>247</v>
      </c>
      <c r="B48" s="313" t="s">
        <v>6</v>
      </c>
      <c r="C48" s="283" t="s">
        <v>248</v>
      </c>
      <c r="D48" s="283" t="s">
        <v>249</v>
      </c>
      <c r="E48" s="283" t="s">
        <v>250</v>
      </c>
      <c r="F48" s="314" t="s">
        <v>10</v>
      </c>
      <c r="G48" s="315" t="s">
        <v>4</v>
      </c>
      <c r="H48" s="283" t="s">
        <v>251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6" x14ac:dyDescent="0.3">
      <c r="A49" s="193" t="s">
        <v>239</v>
      </c>
      <c r="B49" s="194"/>
      <c r="C49" s="195"/>
      <c r="D49" s="195"/>
      <c r="E49" s="195"/>
      <c r="F49" s="195"/>
      <c r="G49" s="195"/>
      <c r="H49" s="306"/>
    </row>
    <row r="50" spans="1:256" s="207" customFormat="1" ht="13.5" customHeight="1" x14ac:dyDescent="0.25">
      <c r="A50" s="233" t="s">
        <v>157</v>
      </c>
      <c r="B50" s="298">
        <v>100</v>
      </c>
      <c r="C50" s="204">
        <v>16.32</v>
      </c>
      <c r="D50" s="204">
        <v>12.3</v>
      </c>
      <c r="E50" s="204">
        <v>14.38</v>
      </c>
      <c r="F50" s="204">
        <v>242.41</v>
      </c>
      <c r="G50" s="309" t="s">
        <v>158</v>
      </c>
      <c r="H50" s="235" t="s">
        <v>159</v>
      </c>
    </row>
    <row r="51" spans="1:256" ht="24" x14ac:dyDescent="0.3">
      <c r="A51" s="208" t="s">
        <v>245</v>
      </c>
      <c r="B51" s="198">
        <v>180</v>
      </c>
      <c r="C51" s="231">
        <v>4.38</v>
      </c>
      <c r="D51" s="231">
        <v>6.44</v>
      </c>
      <c r="E51" s="231">
        <v>44.02</v>
      </c>
      <c r="F51" s="231">
        <v>251.64</v>
      </c>
      <c r="G51" s="288" t="s">
        <v>87</v>
      </c>
      <c r="H51" s="257" t="s">
        <v>88</v>
      </c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  <c r="FL51" s="255"/>
      <c r="FM51" s="255"/>
      <c r="FN51" s="255"/>
      <c r="FO51" s="255"/>
      <c r="FP51" s="255"/>
      <c r="FQ51" s="255"/>
      <c r="FR51" s="255"/>
      <c r="FS51" s="255"/>
      <c r="FT51" s="255"/>
      <c r="FU51" s="255"/>
      <c r="FV51" s="255"/>
      <c r="FW51" s="255"/>
      <c r="FX51" s="255"/>
      <c r="FY51" s="255"/>
      <c r="FZ51" s="255"/>
      <c r="GA51" s="255"/>
      <c r="GB51" s="255"/>
      <c r="GC51" s="255"/>
      <c r="GD51" s="255"/>
      <c r="GE51" s="255"/>
      <c r="GF51" s="255"/>
      <c r="GG51" s="255"/>
      <c r="GH51" s="255"/>
      <c r="GI51" s="255"/>
      <c r="GJ51" s="255"/>
      <c r="GK51" s="255"/>
      <c r="GL51" s="255"/>
      <c r="GM51" s="255"/>
      <c r="GN51" s="255"/>
      <c r="GO51" s="255"/>
      <c r="GP51" s="255"/>
      <c r="GQ51" s="255"/>
      <c r="GR51" s="255"/>
      <c r="GS51" s="255"/>
      <c r="GT51" s="255"/>
      <c r="GU51" s="255"/>
      <c r="GV51" s="255"/>
      <c r="GW51" s="255"/>
      <c r="GX51" s="255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  <c r="IK51" s="255"/>
      <c r="IL51" s="255"/>
      <c r="IM51" s="255"/>
      <c r="IN51" s="255"/>
      <c r="IO51" s="255"/>
      <c r="IP51" s="255"/>
      <c r="IQ51" s="255"/>
      <c r="IR51" s="255"/>
      <c r="IS51" s="255"/>
      <c r="IT51" s="255"/>
      <c r="IU51" s="255"/>
    </row>
    <row r="52" spans="1:256" x14ac:dyDescent="0.25">
      <c r="A52" s="307" t="s">
        <v>21</v>
      </c>
      <c r="B52" s="258">
        <v>215</v>
      </c>
      <c r="C52" s="288">
        <v>7.0000000000000007E-2</v>
      </c>
      <c r="D52" s="288">
        <v>0.02</v>
      </c>
      <c r="E52" s="288">
        <v>15</v>
      </c>
      <c r="F52" s="288">
        <v>60</v>
      </c>
      <c r="G52" s="258" t="s">
        <v>22</v>
      </c>
      <c r="H52" s="225" t="s">
        <v>23</v>
      </c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</row>
    <row r="53" spans="1:256" x14ac:dyDescent="0.3">
      <c r="A53" s="215" t="s">
        <v>48</v>
      </c>
      <c r="B53" s="216">
        <v>20</v>
      </c>
      <c r="C53" s="231">
        <v>1.6</v>
      </c>
      <c r="D53" s="231">
        <v>0.2</v>
      </c>
      <c r="E53" s="231">
        <v>10.199999999999999</v>
      </c>
      <c r="F53" s="231">
        <v>50</v>
      </c>
      <c r="G53" s="210" t="s">
        <v>46</v>
      </c>
      <c r="H53" s="217" t="s">
        <v>49</v>
      </c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5"/>
      <c r="DQ53" s="285"/>
      <c r="DR53" s="285"/>
      <c r="DS53" s="285"/>
      <c r="DT53" s="285"/>
      <c r="DU53" s="285"/>
      <c r="DV53" s="285"/>
      <c r="DW53" s="285"/>
      <c r="DX53" s="285"/>
      <c r="DY53" s="285"/>
      <c r="DZ53" s="285"/>
      <c r="EA53" s="285"/>
      <c r="EB53" s="285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285"/>
      <c r="FG53" s="285"/>
      <c r="FH53" s="285"/>
      <c r="FI53" s="285"/>
      <c r="FJ53" s="285"/>
      <c r="FK53" s="285"/>
      <c r="FL53" s="285"/>
      <c r="FM53" s="285"/>
      <c r="FN53" s="285"/>
      <c r="FO53" s="285"/>
      <c r="FP53" s="285"/>
      <c r="FQ53" s="285"/>
      <c r="FR53" s="285"/>
      <c r="FS53" s="285"/>
      <c r="FT53" s="285"/>
      <c r="FU53" s="285"/>
      <c r="FV53" s="285"/>
      <c r="FW53" s="285"/>
      <c r="FX53" s="285"/>
      <c r="FY53" s="285"/>
      <c r="FZ53" s="285"/>
      <c r="GA53" s="285"/>
      <c r="GB53" s="285"/>
      <c r="GC53" s="285"/>
      <c r="GD53" s="285"/>
      <c r="GE53" s="285"/>
      <c r="GF53" s="285"/>
      <c r="GG53" s="285"/>
      <c r="GH53" s="285"/>
      <c r="GI53" s="285"/>
      <c r="GJ53" s="285"/>
      <c r="GK53" s="285"/>
      <c r="GL53" s="285"/>
      <c r="GM53" s="285"/>
      <c r="GN53" s="285"/>
      <c r="GO53" s="285"/>
      <c r="GP53" s="285"/>
      <c r="GQ53" s="285"/>
      <c r="GR53" s="285"/>
      <c r="GS53" s="285"/>
      <c r="GT53" s="285"/>
      <c r="GU53" s="285"/>
      <c r="GV53" s="285"/>
      <c r="GW53" s="285"/>
      <c r="GX53" s="285"/>
      <c r="GY53" s="285"/>
      <c r="GZ53" s="285"/>
      <c r="HA53" s="285"/>
      <c r="HB53" s="285"/>
      <c r="HC53" s="285"/>
      <c r="HD53" s="285"/>
      <c r="HE53" s="285"/>
      <c r="HF53" s="285"/>
      <c r="HG53" s="285"/>
      <c r="HH53" s="285"/>
      <c r="HI53" s="285"/>
      <c r="HJ53" s="285"/>
      <c r="HK53" s="285"/>
      <c r="HL53" s="285"/>
      <c r="HM53" s="285"/>
      <c r="HN53" s="285"/>
      <c r="HO53" s="285"/>
      <c r="HP53" s="285"/>
      <c r="HQ53" s="285"/>
      <c r="HR53" s="285"/>
      <c r="HS53" s="285"/>
      <c r="HT53" s="285"/>
      <c r="HU53" s="285"/>
      <c r="HV53" s="285"/>
      <c r="HW53" s="285"/>
      <c r="HX53" s="285"/>
      <c r="HY53" s="285"/>
      <c r="HZ53" s="285"/>
      <c r="IA53" s="285"/>
      <c r="IB53" s="285"/>
      <c r="IC53" s="285"/>
      <c r="ID53" s="285"/>
      <c r="IE53" s="285"/>
      <c r="IF53" s="285"/>
      <c r="IG53" s="285"/>
      <c r="IH53" s="285"/>
      <c r="II53" s="285"/>
      <c r="IJ53" s="285"/>
      <c r="IK53" s="285"/>
      <c r="IL53" s="285"/>
      <c r="IM53" s="285"/>
      <c r="IN53" s="285"/>
      <c r="IO53" s="285"/>
      <c r="IP53" s="285"/>
      <c r="IQ53" s="285"/>
      <c r="IR53" s="285"/>
      <c r="IS53" s="285"/>
      <c r="IT53" s="285"/>
      <c r="IU53" s="285"/>
    </row>
    <row r="54" spans="1:256" x14ac:dyDescent="0.3">
      <c r="A54" s="218" t="s">
        <v>25</v>
      </c>
      <c r="B54" s="188">
        <f>SUM(B50:B53)</f>
        <v>515</v>
      </c>
      <c r="C54" s="290">
        <f>SUM(C50:C53)</f>
        <v>22.37</v>
      </c>
      <c r="D54" s="290">
        <f>SUM(D50:D53)</f>
        <v>18.96</v>
      </c>
      <c r="E54" s="290">
        <f>SUM(E50:E53)</f>
        <v>83.600000000000009</v>
      </c>
      <c r="F54" s="290">
        <f>SUM(F50:F53)</f>
        <v>604.04999999999995</v>
      </c>
      <c r="G54" s="290"/>
      <c r="H54" s="290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</row>
    <row r="55" spans="1:256" x14ac:dyDescent="0.3">
      <c r="A55" s="185" t="s">
        <v>50</v>
      </c>
      <c r="B55" s="186"/>
      <c r="C55" s="186"/>
      <c r="D55" s="186"/>
      <c r="E55" s="186"/>
      <c r="F55" s="186"/>
      <c r="G55" s="186"/>
      <c r="H55" s="187"/>
    </row>
    <row r="56" spans="1:256" s="144" customFormat="1" ht="9.75" customHeight="1" x14ac:dyDescent="0.2">
      <c r="A56" s="313" t="s">
        <v>247</v>
      </c>
      <c r="B56" s="313" t="s">
        <v>6</v>
      </c>
      <c r="C56" s="283" t="s">
        <v>248</v>
      </c>
      <c r="D56" s="283" t="s">
        <v>249</v>
      </c>
      <c r="E56" s="283" t="s">
        <v>250</v>
      </c>
      <c r="F56" s="314" t="s">
        <v>10</v>
      </c>
      <c r="G56" s="315" t="s">
        <v>4</v>
      </c>
      <c r="H56" s="283" t="s">
        <v>251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6" x14ac:dyDescent="0.3">
      <c r="A57" s="193" t="s">
        <v>239</v>
      </c>
      <c r="B57" s="194"/>
      <c r="C57" s="195"/>
      <c r="D57" s="195"/>
      <c r="E57" s="195"/>
      <c r="F57" s="195"/>
      <c r="G57" s="195"/>
      <c r="H57" s="306"/>
    </row>
    <row r="58" spans="1:256" customFormat="1" ht="14.4" x14ac:dyDescent="0.3">
      <c r="A58" s="202" t="s">
        <v>93</v>
      </c>
      <c r="B58" s="298">
        <v>250</v>
      </c>
      <c r="C58" s="204">
        <v>16.91</v>
      </c>
      <c r="D58" s="204">
        <v>19.899999999999999</v>
      </c>
      <c r="E58" s="204">
        <v>42.64</v>
      </c>
      <c r="F58" s="204">
        <v>418</v>
      </c>
      <c r="G58" s="226" t="s">
        <v>323</v>
      </c>
      <c r="H58" s="202" t="s">
        <v>95</v>
      </c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x14ac:dyDescent="0.25">
      <c r="A59" s="307" t="s">
        <v>21</v>
      </c>
      <c r="B59" s="258">
        <v>215</v>
      </c>
      <c r="C59" s="288">
        <v>7.0000000000000007E-2</v>
      </c>
      <c r="D59" s="288">
        <v>0.02</v>
      </c>
      <c r="E59" s="288">
        <v>15</v>
      </c>
      <c r="F59" s="288">
        <v>60</v>
      </c>
      <c r="G59" s="258" t="s">
        <v>22</v>
      </c>
      <c r="H59" s="225" t="s">
        <v>23</v>
      </c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</row>
    <row r="60" spans="1:256" x14ac:dyDescent="0.3">
      <c r="A60" s="215" t="s">
        <v>45</v>
      </c>
      <c r="B60" s="289">
        <v>20</v>
      </c>
      <c r="C60" s="271">
        <v>1.3</v>
      </c>
      <c r="D60" s="271">
        <v>0.2</v>
      </c>
      <c r="E60" s="271">
        <v>8.6</v>
      </c>
      <c r="F60" s="271">
        <v>43</v>
      </c>
      <c r="G60" s="265" t="s">
        <v>46</v>
      </c>
      <c r="H60" s="208" t="s">
        <v>47</v>
      </c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285"/>
      <c r="FG60" s="285"/>
      <c r="FH60" s="285"/>
      <c r="FI60" s="285"/>
      <c r="FJ60" s="285"/>
      <c r="FK60" s="285"/>
      <c r="FL60" s="285"/>
      <c r="FM60" s="285"/>
      <c r="FN60" s="285"/>
      <c r="FO60" s="285"/>
      <c r="FP60" s="285"/>
      <c r="FQ60" s="285"/>
      <c r="FR60" s="285"/>
      <c r="FS60" s="285"/>
      <c r="FT60" s="285"/>
      <c r="FU60" s="285"/>
      <c r="FV60" s="285"/>
      <c r="FW60" s="285"/>
      <c r="FX60" s="285"/>
      <c r="FY60" s="285"/>
      <c r="FZ60" s="285"/>
      <c r="GA60" s="285"/>
      <c r="GB60" s="285"/>
      <c r="GC60" s="285"/>
      <c r="GD60" s="285"/>
      <c r="GE60" s="285"/>
      <c r="GF60" s="285"/>
      <c r="GG60" s="285"/>
      <c r="GH60" s="285"/>
      <c r="GI60" s="285"/>
      <c r="GJ60" s="285"/>
      <c r="GK60" s="285"/>
      <c r="GL60" s="285"/>
      <c r="GM60" s="285"/>
      <c r="GN60" s="285"/>
      <c r="GO60" s="285"/>
      <c r="GP60" s="285"/>
      <c r="GQ60" s="285"/>
      <c r="GR60" s="285"/>
      <c r="GS60" s="285"/>
      <c r="GT60" s="285"/>
      <c r="GU60" s="285"/>
      <c r="GV60" s="285"/>
      <c r="GW60" s="285"/>
      <c r="GX60" s="285"/>
      <c r="GY60" s="285"/>
      <c r="GZ60" s="285"/>
      <c r="HA60" s="285"/>
      <c r="HB60" s="285"/>
      <c r="HC60" s="285"/>
      <c r="HD60" s="285"/>
      <c r="HE60" s="285"/>
      <c r="HF60" s="285"/>
      <c r="HG60" s="285"/>
      <c r="HH60" s="285"/>
      <c r="HI60" s="285"/>
      <c r="HJ60" s="285"/>
      <c r="HK60" s="285"/>
      <c r="HL60" s="285"/>
      <c r="HM60" s="285"/>
      <c r="HN60" s="285"/>
      <c r="HO60" s="285"/>
      <c r="HP60" s="285"/>
      <c r="HQ60" s="285"/>
      <c r="HR60" s="285"/>
      <c r="HS60" s="285"/>
      <c r="HT60" s="285"/>
      <c r="HU60" s="285"/>
      <c r="HV60" s="285"/>
      <c r="HW60" s="285"/>
      <c r="HX60" s="285"/>
      <c r="HY60" s="285"/>
      <c r="HZ60" s="285"/>
      <c r="IA60" s="285"/>
      <c r="IB60" s="285"/>
      <c r="IC60" s="285"/>
      <c r="ID60" s="285"/>
      <c r="IE60" s="285"/>
      <c r="IF60" s="285"/>
      <c r="IG60" s="285"/>
      <c r="IH60" s="285"/>
      <c r="II60" s="285"/>
      <c r="IJ60" s="285"/>
      <c r="IK60" s="285"/>
      <c r="IL60" s="285"/>
      <c r="IM60" s="285"/>
      <c r="IN60" s="285"/>
      <c r="IO60" s="285"/>
      <c r="IP60" s="285"/>
      <c r="IQ60" s="285"/>
      <c r="IR60" s="285"/>
      <c r="IS60" s="285"/>
      <c r="IT60" s="285"/>
      <c r="IU60" s="285"/>
    </row>
    <row r="61" spans="1:256" x14ac:dyDescent="0.3">
      <c r="A61" s="218" t="s">
        <v>25</v>
      </c>
      <c r="B61" s="188">
        <f>SUM(B58:B60)</f>
        <v>485</v>
      </c>
      <c r="C61" s="290">
        <f>SUM(C58:C60)</f>
        <v>18.28</v>
      </c>
      <c r="D61" s="290">
        <f>SUM(D58:D60)</f>
        <v>20.119999999999997</v>
      </c>
      <c r="E61" s="290">
        <f>SUM(E58:E60)</f>
        <v>66.239999999999995</v>
      </c>
      <c r="F61" s="290">
        <f>SUM(F58:F60)</f>
        <v>521</v>
      </c>
      <c r="G61" s="290"/>
      <c r="H61" s="290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6"/>
      <c r="FO61" s="246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246"/>
      <c r="GC61" s="246"/>
      <c r="GD61" s="246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6"/>
      <c r="GP61" s="246"/>
      <c r="GQ61" s="246"/>
      <c r="GR61" s="246"/>
      <c r="GS61" s="246"/>
      <c r="GT61" s="246"/>
      <c r="GU61" s="246"/>
      <c r="GV61" s="246"/>
      <c r="GW61" s="246"/>
      <c r="GX61" s="246"/>
      <c r="GY61" s="246"/>
      <c r="GZ61" s="246"/>
      <c r="HA61" s="246"/>
      <c r="HB61" s="246"/>
      <c r="HC61" s="246"/>
      <c r="HD61" s="246"/>
      <c r="HE61" s="246"/>
      <c r="HF61" s="246"/>
      <c r="HG61" s="246"/>
      <c r="HH61" s="246"/>
      <c r="HI61" s="246"/>
      <c r="HJ61" s="246"/>
      <c r="HK61" s="246"/>
      <c r="HL61" s="246"/>
      <c r="HM61" s="246"/>
      <c r="HN61" s="246"/>
      <c r="HO61" s="246"/>
      <c r="HP61" s="246"/>
      <c r="HQ61" s="246"/>
      <c r="HR61" s="246"/>
      <c r="HS61" s="246"/>
      <c r="HT61" s="246"/>
      <c r="HU61" s="246"/>
      <c r="HV61" s="246"/>
      <c r="HW61" s="246"/>
      <c r="HX61" s="246"/>
      <c r="HY61" s="246"/>
      <c r="HZ61" s="246"/>
      <c r="IA61" s="246"/>
      <c r="IB61" s="246"/>
      <c r="IC61" s="246"/>
      <c r="ID61" s="246"/>
      <c r="IE61" s="246"/>
      <c r="IF61" s="246"/>
      <c r="IG61" s="246"/>
      <c r="IH61" s="246"/>
      <c r="II61" s="246"/>
      <c r="IJ61" s="246"/>
      <c r="IK61" s="246"/>
      <c r="IL61" s="246"/>
      <c r="IM61" s="246"/>
      <c r="IN61" s="246"/>
      <c r="IO61" s="246"/>
      <c r="IP61" s="246"/>
      <c r="IQ61" s="246"/>
      <c r="IR61" s="246"/>
      <c r="IS61" s="246"/>
      <c r="IT61" s="246"/>
      <c r="IU61" s="246"/>
    </row>
    <row r="62" spans="1:256" x14ac:dyDescent="0.3">
      <c r="A62" s="185" t="s">
        <v>72</v>
      </c>
      <c r="B62" s="186"/>
      <c r="C62" s="186"/>
      <c r="D62" s="186"/>
      <c r="E62" s="186"/>
      <c r="F62" s="186"/>
      <c r="G62" s="186"/>
      <c r="H62" s="187"/>
    </row>
    <row r="63" spans="1:256" s="144" customFormat="1" ht="10.5" customHeight="1" x14ac:dyDescent="0.2">
      <c r="A63" s="313" t="s">
        <v>247</v>
      </c>
      <c r="B63" s="313" t="s">
        <v>6</v>
      </c>
      <c r="C63" s="283" t="s">
        <v>248</v>
      </c>
      <c r="D63" s="283" t="s">
        <v>249</v>
      </c>
      <c r="E63" s="283" t="s">
        <v>250</v>
      </c>
      <c r="F63" s="314" t="s">
        <v>10</v>
      </c>
      <c r="G63" s="315" t="s">
        <v>4</v>
      </c>
      <c r="H63" s="283" t="s">
        <v>251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6" x14ac:dyDescent="0.3">
      <c r="A64" s="193" t="s">
        <v>239</v>
      </c>
      <c r="B64" s="194"/>
      <c r="C64" s="195"/>
      <c r="D64" s="195"/>
      <c r="E64" s="195"/>
      <c r="F64" s="195"/>
      <c r="G64" s="195"/>
      <c r="H64" s="306"/>
    </row>
    <row r="65" spans="1:255" s="192" customFormat="1" x14ac:dyDescent="0.25">
      <c r="A65" s="197" t="s">
        <v>131</v>
      </c>
      <c r="B65" s="223">
        <v>100</v>
      </c>
      <c r="C65" s="231">
        <v>16.309999999999999</v>
      </c>
      <c r="D65" s="231">
        <v>9.5399999999999991</v>
      </c>
      <c r="E65" s="231">
        <v>12.3</v>
      </c>
      <c r="F65" s="231">
        <v>200.8</v>
      </c>
      <c r="G65" s="262" t="s">
        <v>132</v>
      </c>
      <c r="H65" s="225" t="s">
        <v>133</v>
      </c>
    </row>
    <row r="66" spans="1:255" ht="12.75" customHeight="1" x14ac:dyDescent="0.3">
      <c r="A66" s="253" t="s">
        <v>36</v>
      </c>
      <c r="B66" s="198">
        <v>180</v>
      </c>
      <c r="C66" s="231">
        <v>3.67</v>
      </c>
      <c r="D66" s="231">
        <v>5.76</v>
      </c>
      <c r="E66" s="231">
        <v>24.53</v>
      </c>
      <c r="F66" s="231">
        <v>164.7</v>
      </c>
      <c r="G66" s="272" t="s">
        <v>37</v>
      </c>
      <c r="H66" s="253" t="s">
        <v>38</v>
      </c>
    </row>
    <row r="67" spans="1:255" x14ac:dyDescent="0.25">
      <c r="A67" s="307" t="s">
        <v>21</v>
      </c>
      <c r="B67" s="258">
        <v>215</v>
      </c>
      <c r="C67" s="288">
        <v>7.0000000000000007E-2</v>
      </c>
      <c r="D67" s="288">
        <v>0.02</v>
      </c>
      <c r="E67" s="288">
        <v>15</v>
      </c>
      <c r="F67" s="288">
        <v>60</v>
      </c>
      <c r="G67" s="258" t="s">
        <v>22</v>
      </c>
      <c r="H67" s="225" t="s">
        <v>23</v>
      </c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</row>
    <row r="68" spans="1:255" x14ac:dyDescent="0.3">
      <c r="A68" s="215" t="s">
        <v>48</v>
      </c>
      <c r="B68" s="216">
        <v>20</v>
      </c>
      <c r="C68" s="231">
        <v>1.6</v>
      </c>
      <c r="D68" s="231">
        <v>0.2</v>
      </c>
      <c r="E68" s="231">
        <v>10.199999999999999</v>
      </c>
      <c r="F68" s="231">
        <v>50</v>
      </c>
      <c r="G68" s="210" t="s">
        <v>46</v>
      </c>
      <c r="H68" s="217" t="s">
        <v>49</v>
      </c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85"/>
      <c r="DE68" s="285"/>
      <c r="DF68" s="285"/>
      <c r="DG68" s="285"/>
      <c r="DH68" s="285"/>
      <c r="DI68" s="285"/>
      <c r="DJ68" s="285"/>
      <c r="DK68" s="285"/>
      <c r="DL68" s="285"/>
      <c r="DM68" s="285"/>
      <c r="DN68" s="285"/>
      <c r="DO68" s="285"/>
      <c r="DP68" s="285"/>
      <c r="DQ68" s="285"/>
      <c r="DR68" s="285"/>
      <c r="DS68" s="285"/>
      <c r="DT68" s="285"/>
      <c r="DU68" s="285"/>
      <c r="DV68" s="285"/>
      <c r="DW68" s="285"/>
      <c r="DX68" s="285"/>
      <c r="DY68" s="285"/>
      <c r="DZ68" s="285"/>
      <c r="EA68" s="285"/>
      <c r="EB68" s="285"/>
      <c r="EC68" s="285"/>
      <c r="ED68" s="285"/>
      <c r="EE68" s="285"/>
      <c r="EF68" s="285"/>
      <c r="EG68" s="285"/>
      <c r="EH68" s="285"/>
      <c r="EI68" s="285"/>
      <c r="EJ68" s="285"/>
      <c r="EK68" s="285"/>
      <c r="EL68" s="285"/>
      <c r="EM68" s="285"/>
      <c r="EN68" s="285"/>
      <c r="EO68" s="285"/>
      <c r="EP68" s="285"/>
      <c r="EQ68" s="285"/>
      <c r="ER68" s="285"/>
      <c r="ES68" s="285"/>
      <c r="ET68" s="285"/>
      <c r="EU68" s="285"/>
      <c r="EV68" s="285"/>
      <c r="EW68" s="285"/>
      <c r="EX68" s="285"/>
      <c r="EY68" s="285"/>
      <c r="EZ68" s="285"/>
      <c r="FA68" s="285"/>
      <c r="FB68" s="285"/>
      <c r="FC68" s="285"/>
      <c r="FD68" s="285"/>
      <c r="FE68" s="285"/>
      <c r="FF68" s="285"/>
      <c r="FG68" s="285"/>
      <c r="FH68" s="285"/>
      <c r="FI68" s="285"/>
      <c r="FJ68" s="285"/>
      <c r="FK68" s="285"/>
      <c r="FL68" s="285"/>
      <c r="FM68" s="285"/>
      <c r="FN68" s="285"/>
      <c r="FO68" s="285"/>
      <c r="FP68" s="285"/>
      <c r="FQ68" s="285"/>
      <c r="FR68" s="285"/>
      <c r="FS68" s="285"/>
      <c r="FT68" s="285"/>
      <c r="FU68" s="285"/>
      <c r="FV68" s="285"/>
      <c r="FW68" s="285"/>
      <c r="FX68" s="285"/>
      <c r="FY68" s="285"/>
      <c r="FZ68" s="285"/>
      <c r="GA68" s="285"/>
      <c r="GB68" s="285"/>
      <c r="GC68" s="285"/>
      <c r="GD68" s="285"/>
      <c r="GE68" s="285"/>
      <c r="GF68" s="285"/>
      <c r="GG68" s="285"/>
      <c r="GH68" s="285"/>
      <c r="GI68" s="285"/>
      <c r="GJ68" s="285"/>
      <c r="GK68" s="285"/>
      <c r="GL68" s="285"/>
      <c r="GM68" s="285"/>
      <c r="GN68" s="285"/>
      <c r="GO68" s="285"/>
      <c r="GP68" s="285"/>
      <c r="GQ68" s="285"/>
      <c r="GR68" s="285"/>
      <c r="GS68" s="285"/>
      <c r="GT68" s="285"/>
      <c r="GU68" s="285"/>
      <c r="GV68" s="285"/>
      <c r="GW68" s="285"/>
      <c r="GX68" s="285"/>
      <c r="GY68" s="285"/>
      <c r="GZ68" s="285"/>
      <c r="HA68" s="285"/>
      <c r="HB68" s="285"/>
      <c r="HC68" s="285"/>
      <c r="HD68" s="285"/>
      <c r="HE68" s="285"/>
      <c r="HF68" s="285"/>
      <c r="HG68" s="285"/>
      <c r="HH68" s="285"/>
      <c r="HI68" s="285"/>
      <c r="HJ68" s="285"/>
      <c r="HK68" s="285"/>
      <c r="HL68" s="285"/>
      <c r="HM68" s="285"/>
      <c r="HN68" s="285"/>
      <c r="HO68" s="285"/>
      <c r="HP68" s="285"/>
      <c r="HQ68" s="285"/>
      <c r="HR68" s="285"/>
      <c r="HS68" s="285"/>
      <c r="HT68" s="285"/>
      <c r="HU68" s="285"/>
      <c r="HV68" s="285"/>
      <c r="HW68" s="285"/>
      <c r="HX68" s="285"/>
      <c r="HY68" s="285"/>
      <c r="HZ68" s="285"/>
      <c r="IA68" s="285"/>
      <c r="IB68" s="285"/>
      <c r="IC68" s="285"/>
      <c r="ID68" s="285"/>
      <c r="IE68" s="285"/>
      <c r="IF68" s="285"/>
      <c r="IG68" s="285"/>
      <c r="IH68" s="285"/>
      <c r="II68" s="285"/>
      <c r="IJ68" s="285"/>
      <c r="IK68" s="285"/>
      <c r="IL68" s="285"/>
      <c r="IM68" s="285"/>
      <c r="IN68" s="285"/>
      <c r="IO68" s="285"/>
      <c r="IP68" s="285"/>
      <c r="IQ68" s="285"/>
      <c r="IR68" s="285"/>
      <c r="IS68" s="285"/>
      <c r="IT68" s="285"/>
      <c r="IU68" s="285"/>
    </row>
    <row r="69" spans="1:255" x14ac:dyDescent="0.3">
      <c r="A69" s="218" t="s">
        <v>25</v>
      </c>
      <c r="B69" s="188">
        <f>SUM(B65:B68)</f>
        <v>515</v>
      </c>
      <c r="C69" s="290">
        <f>SUM(C65:C68)</f>
        <v>21.65</v>
      </c>
      <c r="D69" s="290">
        <f>SUM(D65:D68)</f>
        <v>15.519999999999998</v>
      </c>
      <c r="E69" s="290">
        <f>SUM(E65:E68)</f>
        <v>62.03</v>
      </c>
      <c r="F69" s="290">
        <f>SUM(F65:F68)</f>
        <v>475.5</v>
      </c>
      <c r="G69" s="290"/>
      <c r="H69" s="290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6"/>
      <c r="FO69" s="246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246"/>
      <c r="GC69" s="246"/>
      <c r="GD69" s="246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6"/>
      <c r="GP69" s="246"/>
      <c r="GQ69" s="246"/>
      <c r="GR69" s="246"/>
      <c r="GS69" s="246"/>
      <c r="GT69" s="246"/>
      <c r="GU69" s="246"/>
      <c r="GV69" s="246"/>
      <c r="GW69" s="246"/>
      <c r="GX69" s="246"/>
      <c r="GY69" s="246"/>
      <c r="GZ69" s="246"/>
      <c r="HA69" s="246"/>
      <c r="HB69" s="246"/>
      <c r="HC69" s="246"/>
      <c r="HD69" s="246"/>
      <c r="HE69" s="246"/>
      <c r="HF69" s="246"/>
      <c r="HG69" s="246"/>
      <c r="HH69" s="246"/>
      <c r="HI69" s="246"/>
      <c r="HJ69" s="246"/>
      <c r="HK69" s="246"/>
      <c r="HL69" s="246"/>
      <c r="HM69" s="246"/>
      <c r="HN69" s="246"/>
      <c r="HO69" s="246"/>
      <c r="HP69" s="246"/>
      <c r="HQ69" s="246"/>
      <c r="HR69" s="246"/>
      <c r="HS69" s="246"/>
      <c r="HT69" s="246"/>
      <c r="HU69" s="246"/>
      <c r="HV69" s="246"/>
      <c r="HW69" s="246"/>
      <c r="HX69" s="246"/>
      <c r="HY69" s="246"/>
      <c r="HZ69" s="246"/>
      <c r="IA69" s="246"/>
      <c r="IB69" s="246"/>
      <c r="IC69" s="246"/>
      <c r="ID69" s="246"/>
      <c r="IE69" s="246"/>
      <c r="IF69" s="246"/>
      <c r="IG69" s="246"/>
      <c r="IH69" s="246"/>
      <c r="II69" s="246"/>
      <c r="IJ69" s="246"/>
      <c r="IK69" s="246"/>
      <c r="IL69" s="246"/>
      <c r="IM69" s="246"/>
      <c r="IN69" s="246"/>
      <c r="IO69" s="246"/>
      <c r="IP69" s="246"/>
      <c r="IQ69" s="246"/>
      <c r="IR69" s="246"/>
      <c r="IS69" s="246"/>
      <c r="IT69" s="246"/>
      <c r="IU69" s="246"/>
    </row>
    <row r="70" spans="1:255" x14ac:dyDescent="0.3">
      <c r="A70" s="185" t="s">
        <v>92</v>
      </c>
      <c r="B70" s="186"/>
      <c r="C70" s="186"/>
      <c r="D70" s="186"/>
      <c r="E70" s="186"/>
      <c r="F70" s="186"/>
      <c r="G70" s="186"/>
      <c r="H70" s="187"/>
    </row>
    <row r="71" spans="1:255" s="144" customFormat="1" ht="10.5" customHeight="1" x14ac:dyDescent="0.2">
      <c r="A71" s="313" t="s">
        <v>247</v>
      </c>
      <c r="B71" s="313" t="s">
        <v>6</v>
      </c>
      <c r="C71" s="283" t="s">
        <v>248</v>
      </c>
      <c r="D71" s="283" t="s">
        <v>249</v>
      </c>
      <c r="E71" s="283" t="s">
        <v>250</v>
      </c>
      <c r="F71" s="314" t="s">
        <v>10</v>
      </c>
      <c r="G71" s="315" t="s">
        <v>4</v>
      </c>
      <c r="H71" s="283" t="s">
        <v>251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3">
      <c r="A72" s="193" t="s">
        <v>239</v>
      </c>
      <c r="B72" s="194"/>
      <c r="C72" s="195"/>
      <c r="D72" s="195"/>
      <c r="E72" s="195"/>
      <c r="F72" s="195"/>
      <c r="G72" s="195"/>
      <c r="H72" s="306"/>
    </row>
    <row r="73" spans="1:255" x14ac:dyDescent="0.25">
      <c r="A73" s="311" t="s">
        <v>233</v>
      </c>
      <c r="B73" s="298">
        <v>100</v>
      </c>
      <c r="C73" s="204">
        <v>14.1</v>
      </c>
      <c r="D73" s="204">
        <v>15.3</v>
      </c>
      <c r="E73" s="204">
        <v>3.2</v>
      </c>
      <c r="F73" s="204">
        <v>205.9</v>
      </c>
      <c r="G73" s="309" t="s">
        <v>234</v>
      </c>
      <c r="H73" s="235" t="s">
        <v>235</v>
      </c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7"/>
      <c r="FF73" s="207"/>
      <c r="FG73" s="207"/>
      <c r="FH73" s="207"/>
      <c r="FI73" s="207"/>
      <c r="FJ73" s="207"/>
      <c r="FK73" s="207"/>
      <c r="FL73" s="207"/>
      <c r="FM73" s="207"/>
      <c r="FN73" s="207"/>
      <c r="FO73" s="207"/>
      <c r="FP73" s="207"/>
      <c r="FQ73" s="207"/>
      <c r="FR73" s="207"/>
      <c r="FS73" s="207"/>
      <c r="FT73" s="207"/>
      <c r="FU73" s="207"/>
      <c r="FV73" s="207"/>
      <c r="FW73" s="207"/>
      <c r="FX73" s="207"/>
      <c r="FY73" s="207"/>
      <c r="FZ73" s="207"/>
      <c r="GA73" s="207"/>
      <c r="GB73" s="207"/>
      <c r="GC73" s="207"/>
      <c r="GD73" s="207"/>
      <c r="GE73" s="207"/>
      <c r="GF73" s="207"/>
      <c r="GG73" s="207"/>
      <c r="GH73" s="207"/>
      <c r="GI73" s="207"/>
      <c r="GJ73" s="207"/>
      <c r="GK73" s="207"/>
      <c r="GL73" s="207"/>
      <c r="GM73" s="207"/>
      <c r="GN73" s="207"/>
      <c r="GO73" s="207"/>
      <c r="GP73" s="207"/>
      <c r="GQ73" s="207"/>
      <c r="GR73" s="207"/>
      <c r="GS73" s="207"/>
      <c r="GT73" s="207"/>
      <c r="GU73" s="207"/>
      <c r="GV73" s="207"/>
      <c r="GW73" s="207"/>
      <c r="GX73" s="207"/>
      <c r="GY73" s="207"/>
      <c r="GZ73" s="207"/>
      <c r="HA73" s="207"/>
      <c r="HB73" s="207"/>
      <c r="HC73" s="207"/>
      <c r="HD73" s="207"/>
      <c r="HE73" s="207"/>
      <c r="HF73" s="207"/>
      <c r="HG73" s="207"/>
      <c r="HH73" s="207"/>
      <c r="HI73" s="207"/>
      <c r="HJ73" s="207"/>
      <c r="HK73" s="207"/>
      <c r="HL73" s="207"/>
      <c r="HM73" s="207"/>
      <c r="HN73" s="207"/>
      <c r="HO73" s="207"/>
      <c r="HP73" s="207"/>
      <c r="HQ73" s="207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  <c r="IJ73" s="207"/>
      <c r="IK73" s="207"/>
      <c r="IL73" s="207"/>
      <c r="IM73" s="207"/>
      <c r="IN73" s="207"/>
      <c r="IO73" s="207"/>
      <c r="IP73" s="207"/>
      <c r="IQ73" s="207"/>
      <c r="IR73" s="207"/>
      <c r="IS73" s="207"/>
      <c r="IT73" s="207"/>
      <c r="IU73" s="207"/>
    </row>
    <row r="74" spans="1:255" x14ac:dyDescent="0.3">
      <c r="A74" s="197" t="s">
        <v>104</v>
      </c>
      <c r="B74" s="288">
        <v>180</v>
      </c>
      <c r="C74" s="288">
        <v>10.32</v>
      </c>
      <c r="D74" s="288">
        <v>7.31</v>
      </c>
      <c r="E74" s="288">
        <v>46.37</v>
      </c>
      <c r="F74" s="288">
        <v>292.5</v>
      </c>
      <c r="G74" s="288" t="s">
        <v>105</v>
      </c>
      <c r="H74" s="293" t="s">
        <v>106</v>
      </c>
    </row>
    <row r="75" spans="1:255" x14ac:dyDescent="0.25">
      <c r="A75" s="307" t="s">
        <v>21</v>
      </c>
      <c r="B75" s="258">
        <v>215</v>
      </c>
      <c r="C75" s="288">
        <v>7.0000000000000007E-2</v>
      </c>
      <c r="D75" s="288">
        <v>0.02</v>
      </c>
      <c r="E75" s="288">
        <v>15</v>
      </c>
      <c r="F75" s="288">
        <v>60</v>
      </c>
      <c r="G75" s="258" t="s">
        <v>22</v>
      </c>
      <c r="H75" s="225" t="s">
        <v>23</v>
      </c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</row>
    <row r="76" spans="1:255" x14ac:dyDescent="0.3">
      <c r="A76" s="215" t="s">
        <v>45</v>
      </c>
      <c r="B76" s="289">
        <v>20</v>
      </c>
      <c r="C76" s="271">
        <v>1.3</v>
      </c>
      <c r="D76" s="271">
        <v>0.2</v>
      </c>
      <c r="E76" s="271">
        <v>8.6</v>
      </c>
      <c r="F76" s="271">
        <v>43</v>
      </c>
      <c r="G76" s="265" t="s">
        <v>46</v>
      </c>
      <c r="H76" s="208" t="s">
        <v>47</v>
      </c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5"/>
      <c r="CB76" s="285"/>
      <c r="CC76" s="285"/>
      <c r="CD76" s="285"/>
      <c r="CE76" s="285"/>
      <c r="CF76" s="285"/>
      <c r="CG76" s="285"/>
      <c r="CH76" s="285"/>
      <c r="CI76" s="285"/>
      <c r="CJ76" s="285"/>
      <c r="CK76" s="285"/>
      <c r="CL76" s="285"/>
      <c r="CM76" s="285"/>
      <c r="CN76" s="285"/>
      <c r="CO76" s="285"/>
      <c r="CP76" s="285"/>
      <c r="CQ76" s="285"/>
      <c r="CR76" s="285"/>
      <c r="CS76" s="285"/>
      <c r="CT76" s="285"/>
      <c r="CU76" s="285"/>
      <c r="CV76" s="285"/>
      <c r="CW76" s="285"/>
      <c r="CX76" s="285"/>
      <c r="CY76" s="285"/>
      <c r="CZ76" s="285"/>
      <c r="DA76" s="285"/>
      <c r="DB76" s="285"/>
      <c r="DC76" s="285"/>
      <c r="DD76" s="285"/>
      <c r="DE76" s="285"/>
      <c r="DF76" s="285"/>
      <c r="DG76" s="285"/>
      <c r="DH76" s="285"/>
      <c r="DI76" s="285"/>
      <c r="DJ76" s="285"/>
      <c r="DK76" s="285"/>
      <c r="DL76" s="285"/>
      <c r="DM76" s="285"/>
      <c r="DN76" s="285"/>
      <c r="DO76" s="285"/>
      <c r="DP76" s="285"/>
      <c r="DQ76" s="285"/>
      <c r="DR76" s="285"/>
      <c r="DS76" s="285"/>
      <c r="DT76" s="285"/>
      <c r="DU76" s="285"/>
      <c r="DV76" s="285"/>
      <c r="DW76" s="285"/>
      <c r="DX76" s="285"/>
      <c r="DY76" s="285"/>
      <c r="DZ76" s="285"/>
      <c r="EA76" s="285"/>
      <c r="EB76" s="285"/>
      <c r="EC76" s="285"/>
      <c r="ED76" s="285"/>
      <c r="EE76" s="285"/>
      <c r="EF76" s="285"/>
      <c r="EG76" s="285"/>
      <c r="EH76" s="285"/>
      <c r="EI76" s="285"/>
      <c r="EJ76" s="285"/>
      <c r="EK76" s="285"/>
      <c r="EL76" s="285"/>
      <c r="EM76" s="285"/>
      <c r="EN76" s="285"/>
      <c r="EO76" s="285"/>
      <c r="EP76" s="285"/>
      <c r="EQ76" s="285"/>
      <c r="ER76" s="285"/>
      <c r="ES76" s="285"/>
      <c r="ET76" s="285"/>
      <c r="EU76" s="285"/>
      <c r="EV76" s="285"/>
      <c r="EW76" s="285"/>
      <c r="EX76" s="285"/>
      <c r="EY76" s="285"/>
      <c r="EZ76" s="285"/>
      <c r="FA76" s="285"/>
      <c r="FB76" s="285"/>
      <c r="FC76" s="285"/>
      <c r="FD76" s="285"/>
      <c r="FE76" s="285"/>
      <c r="FF76" s="285"/>
      <c r="FG76" s="285"/>
      <c r="FH76" s="285"/>
      <c r="FI76" s="285"/>
      <c r="FJ76" s="285"/>
      <c r="FK76" s="285"/>
      <c r="FL76" s="285"/>
      <c r="FM76" s="285"/>
      <c r="FN76" s="285"/>
      <c r="FO76" s="285"/>
      <c r="FP76" s="285"/>
      <c r="FQ76" s="285"/>
      <c r="FR76" s="285"/>
      <c r="FS76" s="285"/>
      <c r="FT76" s="285"/>
      <c r="FU76" s="285"/>
      <c r="FV76" s="285"/>
      <c r="FW76" s="285"/>
      <c r="FX76" s="285"/>
      <c r="FY76" s="285"/>
      <c r="FZ76" s="285"/>
      <c r="GA76" s="285"/>
      <c r="GB76" s="285"/>
      <c r="GC76" s="285"/>
      <c r="GD76" s="285"/>
      <c r="GE76" s="285"/>
      <c r="GF76" s="285"/>
      <c r="GG76" s="285"/>
      <c r="GH76" s="285"/>
      <c r="GI76" s="285"/>
      <c r="GJ76" s="285"/>
      <c r="GK76" s="285"/>
      <c r="GL76" s="285"/>
      <c r="GM76" s="285"/>
      <c r="GN76" s="285"/>
      <c r="GO76" s="285"/>
      <c r="GP76" s="285"/>
      <c r="GQ76" s="285"/>
      <c r="GR76" s="285"/>
      <c r="GS76" s="285"/>
      <c r="GT76" s="285"/>
      <c r="GU76" s="285"/>
      <c r="GV76" s="285"/>
      <c r="GW76" s="285"/>
      <c r="GX76" s="285"/>
      <c r="GY76" s="285"/>
      <c r="GZ76" s="285"/>
      <c r="HA76" s="285"/>
      <c r="HB76" s="285"/>
      <c r="HC76" s="285"/>
      <c r="HD76" s="285"/>
      <c r="HE76" s="285"/>
      <c r="HF76" s="285"/>
      <c r="HG76" s="285"/>
      <c r="HH76" s="285"/>
      <c r="HI76" s="285"/>
      <c r="HJ76" s="285"/>
      <c r="HK76" s="285"/>
      <c r="HL76" s="285"/>
      <c r="HM76" s="285"/>
      <c r="HN76" s="285"/>
      <c r="HO76" s="285"/>
      <c r="HP76" s="285"/>
      <c r="HQ76" s="285"/>
      <c r="HR76" s="285"/>
      <c r="HS76" s="285"/>
      <c r="HT76" s="285"/>
      <c r="HU76" s="285"/>
      <c r="HV76" s="285"/>
      <c r="HW76" s="285"/>
      <c r="HX76" s="285"/>
      <c r="HY76" s="285"/>
      <c r="HZ76" s="285"/>
      <c r="IA76" s="285"/>
      <c r="IB76" s="285"/>
      <c r="IC76" s="285"/>
      <c r="ID76" s="285"/>
      <c r="IE76" s="285"/>
      <c r="IF76" s="285"/>
      <c r="IG76" s="285"/>
      <c r="IH76" s="285"/>
      <c r="II76" s="285"/>
      <c r="IJ76" s="285"/>
      <c r="IK76" s="285"/>
      <c r="IL76" s="285"/>
      <c r="IM76" s="285"/>
      <c r="IN76" s="285"/>
      <c r="IO76" s="285"/>
      <c r="IP76" s="285"/>
      <c r="IQ76" s="285"/>
      <c r="IR76" s="285"/>
      <c r="IS76" s="285"/>
      <c r="IT76" s="285"/>
      <c r="IU76" s="285"/>
    </row>
    <row r="77" spans="1:255" x14ac:dyDescent="0.3">
      <c r="A77" s="218" t="s">
        <v>25</v>
      </c>
      <c r="B77" s="188">
        <f>SUM(B73:B76)</f>
        <v>515</v>
      </c>
      <c r="C77" s="290">
        <f>SUM(C73:C76)</f>
        <v>25.790000000000003</v>
      </c>
      <c r="D77" s="290">
        <f>SUM(D73:D76)</f>
        <v>22.83</v>
      </c>
      <c r="E77" s="290">
        <f>SUM(E73:E76)</f>
        <v>73.169999999999987</v>
      </c>
      <c r="F77" s="290">
        <f>SUM(F73:F76)</f>
        <v>601.4</v>
      </c>
      <c r="G77" s="290"/>
      <c r="H77" s="290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6"/>
      <c r="FL77" s="246"/>
      <c r="FM77" s="246"/>
      <c r="FN77" s="246"/>
      <c r="FO77" s="246"/>
      <c r="FP77" s="246"/>
      <c r="FQ77" s="246"/>
      <c r="FR77" s="246"/>
      <c r="FS77" s="246"/>
      <c r="FT77" s="246"/>
      <c r="FU77" s="246"/>
      <c r="FV77" s="246"/>
      <c r="FW77" s="246"/>
      <c r="FX77" s="246"/>
      <c r="FY77" s="246"/>
      <c r="FZ77" s="246"/>
      <c r="GA77" s="246"/>
      <c r="GB77" s="246"/>
      <c r="GC77" s="246"/>
      <c r="GD77" s="246"/>
      <c r="GE77" s="246"/>
      <c r="GF77" s="246"/>
      <c r="GG77" s="246"/>
      <c r="GH77" s="246"/>
      <c r="GI77" s="246"/>
      <c r="GJ77" s="246"/>
      <c r="GK77" s="246"/>
      <c r="GL77" s="246"/>
      <c r="GM77" s="246"/>
      <c r="GN77" s="246"/>
      <c r="GO77" s="246"/>
      <c r="GP77" s="246"/>
      <c r="GQ77" s="246"/>
      <c r="GR77" s="246"/>
      <c r="GS77" s="246"/>
      <c r="GT77" s="246"/>
      <c r="GU77" s="246"/>
      <c r="GV77" s="246"/>
      <c r="GW77" s="246"/>
      <c r="GX77" s="246"/>
      <c r="GY77" s="246"/>
      <c r="GZ77" s="246"/>
      <c r="HA77" s="246"/>
      <c r="HB77" s="246"/>
      <c r="HC77" s="246"/>
      <c r="HD77" s="246"/>
      <c r="HE77" s="246"/>
      <c r="HF77" s="246"/>
      <c r="HG77" s="246"/>
      <c r="HH77" s="246"/>
      <c r="HI77" s="246"/>
      <c r="HJ77" s="246"/>
      <c r="HK77" s="246"/>
      <c r="HL77" s="246"/>
      <c r="HM77" s="246"/>
      <c r="HN77" s="246"/>
      <c r="HO77" s="246"/>
      <c r="HP77" s="246"/>
      <c r="HQ77" s="246"/>
      <c r="HR77" s="246"/>
      <c r="HS77" s="246"/>
      <c r="HT77" s="246"/>
      <c r="HU77" s="246"/>
      <c r="HV77" s="246"/>
      <c r="HW77" s="246"/>
      <c r="HX77" s="246"/>
      <c r="HY77" s="246"/>
      <c r="HZ77" s="246"/>
      <c r="IA77" s="246"/>
      <c r="IB77" s="246"/>
      <c r="IC77" s="246"/>
      <c r="ID77" s="246"/>
      <c r="IE77" s="246"/>
      <c r="IF77" s="246"/>
      <c r="IG77" s="246"/>
      <c r="IH77" s="246"/>
      <c r="II77" s="246"/>
      <c r="IJ77" s="246"/>
      <c r="IK77" s="246"/>
      <c r="IL77" s="246"/>
      <c r="IM77" s="246"/>
      <c r="IN77" s="246"/>
      <c r="IO77" s="246"/>
      <c r="IP77" s="246"/>
      <c r="IQ77" s="246"/>
      <c r="IR77" s="246"/>
      <c r="IS77" s="246"/>
      <c r="IT77" s="246"/>
      <c r="IU77" s="246"/>
    </row>
    <row r="78" spans="1:255" x14ac:dyDescent="0.3">
      <c r="A78" s="266" t="s">
        <v>111</v>
      </c>
      <c r="B78" s="266"/>
      <c r="C78" s="266"/>
      <c r="D78" s="266"/>
      <c r="E78" s="266"/>
      <c r="F78" s="266"/>
      <c r="G78" s="266"/>
      <c r="H78" s="266"/>
    </row>
    <row r="79" spans="1:255" s="144" customFormat="1" ht="10.5" customHeight="1" x14ac:dyDescent="0.2">
      <c r="A79" s="313" t="s">
        <v>247</v>
      </c>
      <c r="B79" s="313" t="s">
        <v>6</v>
      </c>
      <c r="C79" s="283" t="s">
        <v>248</v>
      </c>
      <c r="D79" s="283" t="s">
        <v>249</v>
      </c>
      <c r="E79" s="283" t="s">
        <v>250</v>
      </c>
      <c r="F79" s="314" t="s">
        <v>10</v>
      </c>
      <c r="G79" s="315" t="s">
        <v>4</v>
      </c>
      <c r="H79" s="283" t="s">
        <v>251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3">
      <c r="A80" s="193" t="s">
        <v>239</v>
      </c>
      <c r="B80" s="194"/>
      <c r="C80" s="195"/>
      <c r="D80" s="195"/>
      <c r="E80" s="195"/>
      <c r="F80" s="195"/>
      <c r="G80" s="195"/>
      <c r="H80" s="306"/>
    </row>
    <row r="81" spans="1:255" ht="23.25" customHeight="1" x14ac:dyDescent="0.3">
      <c r="A81" s="197" t="s">
        <v>293</v>
      </c>
      <c r="B81" s="198">
        <v>100</v>
      </c>
      <c r="C81" s="199">
        <v>1.31</v>
      </c>
      <c r="D81" s="199">
        <v>3.25</v>
      </c>
      <c r="E81" s="199">
        <v>6.47</v>
      </c>
      <c r="F81" s="199">
        <v>60.4</v>
      </c>
      <c r="G81" s="200" t="s">
        <v>294</v>
      </c>
      <c r="H81" s="201" t="s">
        <v>295</v>
      </c>
    </row>
    <row r="82" spans="1:255" ht="24" x14ac:dyDescent="0.25">
      <c r="A82" s="233" t="s">
        <v>296</v>
      </c>
      <c r="B82" s="203">
        <v>250</v>
      </c>
      <c r="C82" s="199">
        <v>18.64</v>
      </c>
      <c r="D82" s="199">
        <v>15.04</v>
      </c>
      <c r="E82" s="199">
        <v>54.74</v>
      </c>
      <c r="F82" s="199">
        <v>425.32</v>
      </c>
      <c r="G82" s="299" t="s">
        <v>297</v>
      </c>
      <c r="H82" s="228" t="s">
        <v>298</v>
      </c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</row>
    <row r="83" spans="1:255" x14ac:dyDescent="0.25">
      <c r="A83" s="307" t="s">
        <v>21</v>
      </c>
      <c r="B83" s="258">
        <v>215</v>
      </c>
      <c r="C83" s="288">
        <v>7.0000000000000007E-2</v>
      </c>
      <c r="D83" s="288">
        <v>0.02</v>
      </c>
      <c r="E83" s="288">
        <v>15</v>
      </c>
      <c r="F83" s="288">
        <v>60</v>
      </c>
      <c r="G83" s="258" t="s">
        <v>22</v>
      </c>
      <c r="H83" s="225" t="s">
        <v>23</v>
      </c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92"/>
      <c r="HZ83" s="192"/>
      <c r="IA83" s="192"/>
      <c r="IB83" s="192"/>
      <c r="IC83" s="192"/>
      <c r="ID83" s="192"/>
      <c r="IE83" s="192"/>
      <c r="IF83" s="192"/>
      <c r="IG83" s="192"/>
      <c r="IH83" s="192"/>
      <c r="II83" s="192"/>
      <c r="IJ83" s="192"/>
      <c r="IK83" s="192"/>
      <c r="IL83" s="192"/>
      <c r="IM83" s="192"/>
      <c r="IN83" s="192"/>
      <c r="IO83" s="192"/>
      <c r="IP83" s="192"/>
      <c r="IQ83" s="192"/>
      <c r="IR83" s="192"/>
      <c r="IS83" s="192"/>
      <c r="IT83" s="192"/>
      <c r="IU83" s="192"/>
    </row>
    <row r="84" spans="1:255" x14ac:dyDescent="0.3">
      <c r="A84" s="215" t="s">
        <v>48</v>
      </c>
      <c r="B84" s="216">
        <v>20</v>
      </c>
      <c r="C84" s="231">
        <v>1.6</v>
      </c>
      <c r="D84" s="231">
        <v>0.2</v>
      </c>
      <c r="E84" s="231">
        <v>10.199999999999999</v>
      </c>
      <c r="F84" s="231">
        <v>50</v>
      </c>
      <c r="G84" s="210" t="s">
        <v>46</v>
      </c>
      <c r="H84" s="217" t="s">
        <v>49</v>
      </c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  <c r="FF84" s="285"/>
      <c r="FG84" s="285"/>
      <c r="FH84" s="285"/>
      <c r="FI84" s="285"/>
      <c r="FJ84" s="285"/>
      <c r="FK84" s="285"/>
      <c r="FL84" s="285"/>
      <c r="FM84" s="285"/>
      <c r="FN84" s="285"/>
      <c r="FO84" s="285"/>
      <c r="FP84" s="285"/>
      <c r="FQ84" s="285"/>
      <c r="FR84" s="285"/>
      <c r="FS84" s="285"/>
      <c r="FT84" s="285"/>
      <c r="FU84" s="285"/>
      <c r="FV84" s="285"/>
      <c r="FW84" s="285"/>
      <c r="FX84" s="285"/>
      <c r="FY84" s="285"/>
      <c r="FZ84" s="285"/>
      <c r="GA84" s="285"/>
      <c r="GB84" s="285"/>
      <c r="GC84" s="285"/>
      <c r="GD84" s="285"/>
      <c r="GE84" s="285"/>
      <c r="GF84" s="285"/>
      <c r="GG84" s="285"/>
      <c r="GH84" s="285"/>
      <c r="GI84" s="285"/>
      <c r="GJ84" s="285"/>
      <c r="GK84" s="285"/>
      <c r="GL84" s="285"/>
      <c r="GM84" s="285"/>
      <c r="GN84" s="285"/>
      <c r="GO84" s="285"/>
      <c r="GP84" s="285"/>
      <c r="GQ84" s="285"/>
      <c r="GR84" s="285"/>
      <c r="GS84" s="285"/>
      <c r="GT84" s="285"/>
      <c r="GU84" s="285"/>
      <c r="GV84" s="285"/>
      <c r="GW84" s="285"/>
      <c r="GX84" s="285"/>
      <c r="GY84" s="285"/>
      <c r="GZ84" s="285"/>
      <c r="HA84" s="285"/>
      <c r="HB84" s="285"/>
      <c r="HC84" s="285"/>
      <c r="HD84" s="285"/>
      <c r="HE84" s="285"/>
      <c r="HF84" s="285"/>
      <c r="HG84" s="285"/>
      <c r="HH84" s="285"/>
      <c r="HI84" s="285"/>
      <c r="HJ84" s="285"/>
      <c r="HK84" s="285"/>
      <c r="HL84" s="285"/>
      <c r="HM84" s="285"/>
      <c r="HN84" s="285"/>
      <c r="HO84" s="285"/>
      <c r="HP84" s="285"/>
      <c r="HQ84" s="285"/>
      <c r="HR84" s="285"/>
      <c r="HS84" s="285"/>
      <c r="HT84" s="285"/>
      <c r="HU84" s="285"/>
      <c r="HV84" s="285"/>
      <c r="HW84" s="285"/>
      <c r="HX84" s="285"/>
      <c r="HY84" s="285"/>
      <c r="HZ84" s="285"/>
      <c r="IA84" s="285"/>
      <c r="IB84" s="285"/>
      <c r="IC84" s="285"/>
      <c r="ID84" s="285"/>
      <c r="IE84" s="285"/>
      <c r="IF84" s="285"/>
      <c r="IG84" s="285"/>
      <c r="IH84" s="285"/>
      <c r="II84" s="285"/>
      <c r="IJ84" s="285"/>
      <c r="IK84" s="285"/>
      <c r="IL84" s="285"/>
      <c r="IM84" s="285"/>
      <c r="IN84" s="285"/>
      <c r="IO84" s="285"/>
      <c r="IP84" s="285"/>
      <c r="IQ84" s="285"/>
      <c r="IR84" s="285"/>
      <c r="IS84" s="285"/>
      <c r="IT84" s="285"/>
      <c r="IU84" s="285"/>
    </row>
    <row r="85" spans="1:255" x14ac:dyDescent="0.3">
      <c r="A85" s="218" t="s">
        <v>25</v>
      </c>
      <c r="B85" s="188">
        <f>SUM(B81:B84)</f>
        <v>585</v>
      </c>
      <c r="C85" s="188">
        <f>SUM(C81:C84)</f>
        <v>21.62</v>
      </c>
      <c r="D85" s="188">
        <f>SUM(D81:D84)</f>
        <v>18.509999999999998</v>
      </c>
      <c r="E85" s="188">
        <f>SUM(E81:E84)</f>
        <v>86.410000000000011</v>
      </c>
      <c r="F85" s="188">
        <f>SUM(F81:F84)</f>
        <v>595.72</v>
      </c>
      <c r="G85" s="188"/>
      <c r="H85" s="188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6"/>
      <c r="DK85" s="246"/>
      <c r="DL85" s="246"/>
      <c r="DM85" s="246"/>
      <c r="DN85" s="246"/>
      <c r="DO85" s="246"/>
      <c r="DP85" s="246"/>
      <c r="DQ85" s="246"/>
      <c r="DR85" s="246"/>
      <c r="DS85" s="246"/>
      <c r="DT85" s="246"/>
      <c r="DU85" s="246"/>
      <c r="DV85" s="246"/>
      <c r="DW85" s="246"/>
      <c r="DX85" s="246"/>
      <c r="DY85" s="246"/>
      <c r="DZ85" s="246"/>
      <c r="EA85" s="246"/>
      <c r="EB85" s="246"/>
      <c r="EC85" s="246"/>
      <c r="ED85" s="246"/>
      <c r="EE85" s="246"/>
      <c r="EF85" s="246"/>
      <c r="EG85" s="246"/>
      <c r="EH85" s="246"/>
      <c r="EI85" s="246"/>
      <c r="EJ85" s="246"/>
      <c r="EK85" s="246"/>
      <c r="EL85" s="246"/>
      <c r="EM85" s="246"/>
      <c r="EN85" s="246"/>
      <c r="EO85" s="246"/>
      <c r="EP85" s="246"/>
      <c r="EQ85" s="246"/>
      <c r="ER85" s="246"/>
      <c r="ES85" s="246"/>
      <c r="ET85" s="246"/>
      <c r="EU85" s="246"/>
      <c r="EV85" s="246"/>
      <c r="EW85" s="246"/>
      <c r="EX85" s="246"/>
      <c r="EY85" s="246"/>
      <c r="EZ85" s="246"/>
      <c r="FA85" s="246"/>
      <c r="FB85" s="246"/>
      <c r="FC85" s="246"/>
      <c r="FD85" s="246"/>
      <c r="FE85" s="246"/>
      <c r="FF85" s="246"/>
      <c r="FG85" s="246"/>
      <c r="FH85" s="246"/>
      <c r="FI85" s="246"/>
      <c r="FJ85" s="246"/>
      <c r="FK85" s="246"/>
      <c r="FL85" s="246"/>
      <c r="FM85" s="246"/>
      <c r="FN85" s="246"/>
      <c r="FO85" s="246"/>
      <c r="FP85" s="246"/>
      <c r="FQ85" s="246"/>
      <c r="FR85" s="246"/>
      <c r="FS85" s="246"/>
      <c r="FT85" s="246"/>
      <c r="FU85" s="246"/>
      <c r="FV85" s="246"/>
      <c r="FW85" s="246"/>
      <c r="FX85" s="246"/>
      <c r="FY85" s="246"/>
      <c r="FZ85" s="246"/>
      <c r="GA85" s="246"/>
      <c r="GB85" s="246"/>
      <c r="GC85" s="246"/>
      <c r="GD85" s="246"/>
      <c r="GE85" s="246"/>
      <c r="GF85" s="246"/>
      <c r="GG85" s="246"/>
      <c r="GH85" s="246"/>
      <c r="GI85" s="246"/>
      <c r="GJ85" s="246"/>
      <c r="GK85" s="246"/>
      <c r="GL85" s="246"/>
      <c r="GM85" s="246"/>
      <c r="GN85" s="246"/>
      <c r="GO85" s="246"/>
      <c r="GP85" s="246"/>
      <c r="GQ85" s="246"/>
      <c r="GR85" s="246"/>
      <c r="GS85" s="246"/>
      <c r="GT85" s="246"/>
      <c r="GU85" s="246"/>
      <c r="GV85" s="246"/>
      <c r="GW85" s="246"/>
      <c r="GX85" s="246"/>
      <c r="GY85" s="246"/>
      <c r="GZ85" s="246"/>
      <c r="HA85" s="246"/>
      <c r="HB85" s="246"/>
      <c r="HC85" s="246"/>
      <c r="HD85" s="246"/>
      <c r="HE85" s="246"/>
      <c r="HF85" s="246"/>
      <c r="HG85" s="246"/>
      <c r="HH85" s="246"/>
      <c r="HI85" s="246"/>
      <c r="HJ85" s="246"/>
      <c r="HK85" s="246"/>
      <c r="HL85" s="246"/>
      <c r="HM85" s="246"/>
      <c r="HN85" s="246"/>
      <c r="HO85" s="246"/>
      <c r="HP85" s="246"/>
      <c r="HQ85" s="246"/>
      <c r="HR85" s="246"/>
      <c r="HS85" s="246"/>
      <c r="HT85" s="246"/>
      <c r="HU85" s="246"/>
      <c r="HV85" s="246"/>
      <c r="HW85" s="246"/>
      <c r="HX85" s="246"/>
      <c r="HY85" s="246"/>
      <c r="HZ85" s="246"/>
      <c r="IA85" s="246"/>
      <c r="IB85" s="246"/>
      <c r="IC85" s="246"/>
      <c r="ID85" s="246"/>
      <c r="IE85" s="246"/>
      <c r="IF85" s="246"/>
      <c r="IG85" s="246"/>
      <c r="IH85" s="246"/>
      <c r="II85" s="246"/>
      <c r="IJ85" s="246"/>
      <c r="IK85" s="246"/>
      <c r="IL85" s="246"/>
      <c r="IM85" s="246"/>
      <c r="IN85" s="246"/>
      <c r="IO85" s="246"/>
      <c r="IP85" s="246"/>
      <c r="IQ85" s="246"/>
      <c r="IR85" s="246"/>
      <c r="IS85" s="246"/>
      <c r="IT85" s="246"/>
      <c r="IU85" s="246"/>
    </row>
    <row r="86" spans="1:255" x14ac:dyDescent="0.3">
      <c r="A86" s="185" t="s">
        <v>124</v>
      </c>
      <c r="B86" s="186"/>
      <c r="C86" s="186"/>
      <c r="D86" s="186"/>
      <c r="E86" s="186"/>
      <c r="F86" s="186"/>
      <c r="G86" s="186"/>
      <c r="H86" s="187"/>
    </row>
    <row r="87" spans="1:255" s="144" customFormat="1" ht="10.5" customHeight="1" x14ac:dyDescent="0.2">
      <c r="A87" s="313" t="s">
        <v>247</v>
      </c>
      <c r="B87" s="313" t="s">
        <v>6</v>
      </c>
      <c r="C87" s="283" t="s">
        <v>248</v>
      </c>
      <c r="D87" s="283" t="s">
        <v>249</v>
      </c>
      <c r="E87" s="283" t="s">
        <v>250</v>
      </c>
      <c r="F87" s="314" t="s">
        <v>10</v>
      </c>
      <c r="G87" s="315" t="s">
        <v>4</v>
      </c>
      <c r="H87" s="283" t="s">
        <v>251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3">
      <c r="A88" s="193" t="s">
        <v>239</v>
      </c>
      <c r="B88" s="194"/>
      <c r="C88" s="195"/>
      <c r="D88" s="195"/>
      <c r="E88" s="195"/>
      <c r="F88" s="195"/>
      <c r="G88" s="195"/>
      <c r="H88" s="306"/>
    </row>
    <row r="89" spans="1:255" ht="14.4" x14ac:dyDescent="0.3">
      <c r="A89" s="202" t="s">
        <v>302</v>
      </c>
      <c r="B89" s="203">
        <v>100</v>
      </c>
      <c r="C89" s="231">
        <v>13.6</v>
      </c>
      <c r="D89" s="231">
        <v>8.3000000000000007</v>
      </c>
      <c r="E89" s="231">
        <v>14.96</v>
      </c>
      <c r="F89" s="231">
        <v>192.6</v>
      </c>
      <c r="G89" s="299" t="s">
        <v>325</v>
      </c>
      <c r="H89" s="228" t="s">
        <v>303</v>
      </c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  <c r="BR89" s="312"/>
      <c r="BS89" s="312"/>
      <c r="BT89" s="312"/>
      <c r="BU89" s="312"/>
      <c r="BV89" s="312"/>
      <c r="BW89" s="312"/>
      <c r="BX89" s="312"/>
      <c r="BY89" s="312"/>
      <c r="BZ89" s="312"/>
      <c r="CA89" s="312"/>
      <c r="CB89" s="312"/>
      <c r="CC89" s="312"/>
      <c r="CD89" s="312"/>
      <c r="CE89" s="312"/>
      <c r="CF89" s="312"/>
      <c r="CG89" s="312"/>
      <c r="CH89" s="312"/>
      <c r="CI89" s="312"/>
      <c r="CJ89" s="312"/>
      <c r="CK89" s="312"/>
      <c r="CL89" s="312"/>
      <c r="CM89" s="312"/>
      <c r="CN89" s="312"/>
      <c r="CO89" s="312"/>
      <c r="CP89" s="312"/>
      <c r="CQ89" s="312"/>
      <c r="CR89" s="312"/>
      <c r="CS89" s="312"/>
      <c r="CT89" s="312"/>
      <c r="CU89" s="312"/>
      <c r="CV89" s="312"/>
      <c r="CW89" s="312"/>
      <c r="CX89" s="312"/>
      <c r="CY89" s="312"/>
      <c r="CZ89" s="312"/>
      <c r="DA89" s="312"/>
      <c r="DB89" s="312"/>
      <c r="DC89" s="312"/>
      <c r="DD89" s="312"/>
      <c r="DE89" s="312"/>
      <c r="DF89" s="312"/>
      <c r="DG89" s="312"/>
      <c r="DH89" s="312"/>
      <c r="DI89" s="312"/>
      <c r="DJ89" s="312"/>
      <c r="DK89" s="312"/>
      <c r="DL89" s="312"/>
      <c r="DM89" s="312"/>
      <c r="DN89" s="312"/>
      <c r="DO89" s="312"/>
      <c r="DP89" s="312"/>
      <c r="DQ89" s="312"/>
      <c r="DR89" s="312"/>
      <c r="DS89" s="312"/>
      <c r="DT89" s="312"/>
      <c r="DU89" s="312"/>
      <c r="DV89" s="312"/>
      <c r="DW89" s="312"/>
      <c r="DX89" s="312"/>
      <c r="DY89" s="312"/>
      <c r="DZ89" s="312"/>
      <c r="EA89" s="312"/>
      <c r="EB89" s="312"/>
      <c r="EC89" s="312"/>
      <c r="ED89" s="312"/>
      <c r="EE89" s="312"/>
      <c r="EF89" s="312"/>
      <c r="EG89" s="312"/>
      <c r="EH89" s="312"/>
      <c r="EI89" s="312"/>
      <c r="EJ89" s="312"/>
      <c r="EK89" s="312"/>
      <c r="EL89" s="312"/>
      <c r="EM89" s="312"/>
      <c r="EN89" s="312"/>
      <c r="EO89" s="312"/>
      <c r="EP89" s="312"/>
      <c r="EQ89" s="312"/>
      <c r="ER89" s="312"/>
      <c r="ES89" s="312"/>
      <c r="ET89" s="312"/>
      <c r="EU89" s="312"/>
      <c r="EV89" s="312"/>
      <c r="EW89" s="312"/>
      <c r="EX89" s="312"/>
      <c r="EY89" s="312"/>
      <c r="EZ89" s="312"/>
      <c r="FA89" s="312"/>
      <c r="FB89" s="312"/>
      <c r="FC89" s="312"/>
      <c r="FD89" s="312"/>
      <c r="FE89" s="312"/>
      <c r="FF89" s="312"/>
      <c r="FG89" s="312"/>
      <c r="FH89" s="312"/>
      <c r="FI89" s="312"/>
      <c r="FJ89" s="312"/>
      <c r="FK89" s="312"/>
      <c r="FL89" s="312"/>
      <c r="FM89" s="312"/>
      <c r="FN89" s="312"/>
      <c r="FO89" s="312"/>
      <c r="FP89" s="312"/>
      <c r="FQ89" s="312"/>
      <c r="FR89" s="312"/>
      <c r="FS89" s="312"/>
      <c r="FT89" s="312"/>
      <c r="FU89" s="312"/>
      <c r="FV89" s="312"/>
      <c r="FW89" s="312"/>
      <c r="FX89" s="312"/>
      <c r="FY89" s="312"/>
      <c r="FZ89" s="312"/>
      <c r="GA89" s="312"/>
      <c r="GB89" s="312"/>
      <c r="GC89" s="312"/>
      <c r="GD89" s="312"/>
      <c r="GE89" s="312"/>
      <c r="GF89" s="312"/>
      <c r="GG89" s="312"/>
      <c r="GH89" s="312"/>
      <c r="GI89" s="312"/>
      <c r="GJ89" s="312"/>
      <c r="GK89" s="312"/>
      <c r="GL89" s="312"/>
      <c r="GM89" s="312"/>
      <c r="GN89" s="312"/>
      <c r="GO89" s="312"/>
      <c r="GP89" s="312"/>
      <c r="GQ89" s="312"/>
      <c r="GR89" s="312"/>
      <c r="GS89" s="312"/>
      <c r="GT89" s="312"/>
      <c r="GU89" s="312"/>
      <c r="GV89" s="312"/>
      <c r="GW89" s="312"/>
      <c r="GX89" s="312"/>
      <c r="GY89" s="312"/>
      <c r="GZ89" s="312"/>
      <c r="HA89" s="312"/>
      <c r="HB89" s="312"/>
      <c r="HC89" s="312"/>
      <c r="HD89" s="312"/>
      <c r="HE89" s="312"/>
      <c r="HF89" s="312"/>
      <c r="HG89" s="312"/>
      <c r="HH89" s="312"/>
      <c r="HI89" s="312"/>
      <c r="HJ89" s="312"/>
      <c r="HK89" s="312"/>
      <c r="HL89" s="312"/>
      <c r="HM89" s="312"/>
      <c r="HN89" s="312"/>
      <c r="HO89" s="312"/>
      <c r="HP89" s="312"/>
      <c r="HQ89" s="312"/>
      <c r="HR89" s="312"/>
      <c r="HS89" s="312"/>
      <c r="HT89" s="312"/>
      <c r="HU89" s="312"/>
      <c r="HV89" s="312"/>
      <c r="HW89" s="312"/>
      <c r="HX89" s="312"/>
      <c r="HY89" s="312"/>
      <c r="HZ89" s="312"/>
      <c r="IA89" s="312"/>
      <c r="IB89" s="312"/>
      <c r="IC89" s="312"/>
      <c r="ID89" s="312"/>
      <c r="IE89" s="312"/>
      <c r="IF89" s="312"/>
      <c r="IG89" s="312"/>
      <c r="IH89" s="312"/>
      <c r="II89" s="312"/>
      <c r="IJ89" s="312"/>
      <c r="IK89" s="312"/>
      <c r="IL89" s="312"/>
      <c r="IM89" s="312"/>
      <c r="IN89" s="312"/>
      <c r="IO89" s="312"/>
      <c r="IP89" s="312"/>
      <c r="IQ89" s="312"/>
      <c r="IR89" s="312"/>
      <c r="IS89" s="312"/>
      <c r="IT89" s="312"/>
      <c r="IU89" s="312"/>
    </row>
    <row r="90" spans="1:255" ht="15.75" customHeight="1" x14ac:dyDescent="0.25">
      <c r="A90" s="197" t="s">
        <v>304</v>
      </c>
      <c r="B90" s="198">
        <v>180</v>
      </c>
      <c r="C90" s="199">
        <v>5.04</v>
      </c>
      <c r="D90" s="199">
        <v>5.8</v>
      </c>
      <c r="E90" s="199">
        <v>39.200000000000003</v>
      </c>
      <c r="F90" s="199">
        <v>227.2</v>
      </c>
      <c r="G90" s="200" t="s">
        <v>305</v>
      </c>
      <c r="H90" s="225" t="s">
        <v>306</v>
      </c>
    </row>
    <row r="91" spans="1:255" x14ac:dyDescent="0.25">
      <c r="A91" s="307" t="s">
        <v>21</v>
      </c>
      <c r="B91" s="258">
        <v>215</v>
      </c>
      <c r="C91" s="288">
        <v>7.0000000000000007E-2</v>
      </c>
      <c r="D91" s="288">
        <v>0.02</v>
      </c>
      <c r="E91" s="288">
        <v>15</v>
      </c>
      <c r="F91" s="288">
        <v>60</v>
      </c>
      <c r="G91" s="258" t="s">
        <v>22</v>
      </c>
      <c r="H91" s="225" t="s">
        <v>23</v>
      </c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2"/>
      <c r="GA91" s="192"/>
      <c r="GB91" s="192"/>
      <c r="GC91" s="192"/>
      <c r="GD91" s="192"/>
      <c r="GE91" s="192"/>
      <c r="GF91" s="192"/>
      <c r="GG91" s="192"/>
      <c r="GH91" s="192"/>
      <c r="GI91" s="192"/>
      <c r="GJ91" s="192"/>
      <c r="GK91" s="192"/>
      <c r="GL91" s="192"/>
      <c r="GM91" s="192"/>
      <c r="GN91" s="192"/>
      <c r="GO91" s="192"/>
      <c r="GP91" s="192"/>
      <c r="GQ91" s="192"/>
      <c r="GR91" s="192"/>
      <c r="GS91" s="192"/>
      <c r="GT91" s="192"/>
      <c r="GU91" s="192"/>
      <c r="GV91" s="192"/>
      <c r="GW91" s="192"/>
      <c r="GX91" s="192"/>
      <c r="GY91" s="192"/>
      <c r="GZ91" s="192"/>
      <c r="HA91" s="192"/>
      <c r="HB91" s="192"/>
      <c r="HC91" s="192"/>
      <c r="HD91" s="192"/>
      <c r="HE91" s="192"/>
      <c r="HF91" s="192"/>
      <c r="HG91" s="192"/>
      <c r="HH91" s="192"/>
      <c r="HI91" s="192"/>
      <c r="HJ91" s="192"/>
      <c r="HK91" s="192"/>
      <c r="HL91" s="192"/>
      <c r="HM91" s="192"/>
      <c r="HN91" s="192"/>
      <c r="HO91" s="192"/>
      <c r="HP91" s="192"/>
      <c r="HQ91" s="192"/>
      <c r="HR91" s="192"/>
      <c r="HS91" s="192"/>
      <c r="HT91" s="192"/>
      <c r="HU91" s="192"/>
      <c r="HV91" s="192"/>
      <c r="HW91" s="192"/>
      <c r="HX91" s="192"/>
      <c r="HY91" s="192"/>
      <c r="HZ91" s="192"/>
      <c r="IA91" s="192"/>
      <c r="IB91" s="192"/>
      <c r="IC91" s="192"/>
      <c r="ID91" s="192"/>
      <c r="IE91" s="192"/>
      <c r="IF91" s="192"/>
      <c r="IG91" s="192"/>
      <c r="IH91" s="192"/>
      <c r="II91" s="192"/>
      <c r="IJ91" s="192"/>
      <c r="IK91" s="192"/>
      <c r="IL91" s="192"/>
      <c r="IM91" s="192"/>
      <c r="IN91" s="192"/>
      <c r="IO91" s="192"/>
      <c r="IP91" s="192"/>
      <c r="IQ91" s="192"/>
      <c r="IR91" s="192"/>
      <c r="IS91" s="192"/>
      <c r="IT91" s="192"/>
      <c r="IU91" s="192"/>
    </row>
    <row r="92" spans="1:255" x14ac:dyDescent="0.3">
      <c r="A92" s="215" t="s">
        <v>45</v>
      </c>
      <c r="B92" s="289">
        <v>20</v>
      </c>
      <c r="C92" s="271">
        <v>1.3</v>
      </c>
      <c r="D92" s="271">
        <v>0.2</v>
      </c>
      <c r="E92" s="271">
        <v>8.6</v>
      </c>
      <c r="F92" s="271">
        <v>43</v>
      </c>
      <c r="G92" s="265" t="s">
        <v>46</v>
      </c>
      <c r="H92" s="208" t="s">
        <v>47</v>
      </c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85"/>
      <c r="BZ92" s="285"/>
      <c r="CA92" s="285"/>
      <c r="CB92" s="285"/>
      <c r="CC92" s="285"/>
      <c r="CD92" s="285"/>
      <c r="CE92" s="285"/>
      <c r="CF92" s="285"/>
      <c r="CG92" s="285"/>
      <c r="CH92" s="285"/>
      <c r="CI92" s="285"/>
      <c r="CJ92" s="285"/>
      <c r="CK92" s="285"/>
      <c r="CL92" s="285"/>
      <c r="CM92" s="285"/>
      <c r="CN92" s="285"/>
      <c r="CO92" s="285"/>
      <c r="CP92" s="285"/>
      <c r="CQ92" s="285"/>
      <c r="CR92" s="285"/>
      <c r="CS92" s="285"/>
      <c r="CT92" s="285"/>
      <c r="CU92" s="285"/>
      <c r="CV92" s="285"/>
      <c r="CW92" s="285"/>
      <c r="CX92" s="285"/>
      <c r="CY92" s="285"/>
      <c r="CZ92" s="285"/>
      <c r="DA92" s="285"/>
      <c r="DB92" s="285"/>
      <c r="DC92" s="285"/>
      <c r="DD92" s="285"/>
      <c r="DE92" s="285"/>
      <c r="DF92" s="285"/>
      <c r="DG92" s="285"/>
      <c r="DH92" s="285"/>
      <c r="DI92" s="285"/>
      <c r="DJ92" s="285"/>
      <c r="DK92" s="285"/>
      <c r="DL92" s="285"/>
      <c r="DM92" s="285"/>
      <c r="DN92" s="285"/>
      <c r="DO92" s="285"/>
      <c r="DP92" s="285"/>
      <c r="DQ92" s="285"/>
      <c r="DR92" s="285"/>
      <c r="DS92" s="285"/>
      <c r="DT92" s="285"/>
      <c r="DU92" s="285"/>
      <c r="DV92" s="285"/>
      <c r="DW92" s="285"/>
      <c r="DX92" s="285"/>
      <c r="DY92" s="285"/>
      <c r="DZ92" s="285"/>
      <c r="EA92" s="285"/>
      <c r="EB92" s="285"/>
      <c r="EC92" s="285"/>
      <c r="ED92" s="285"/>
      <c r="EE92" s="285"/>
      <c r="EF92" s="285"/>
      <c r="EG92" s="285"/>
      <c r="EH92" s="285"/>
      <c r="EI92" s="285"/>
      <c r="EJ92" s="285"/>
      <c r="EK92" s="285"/>
      <c r="EL92" s="285"/>
      <c r="EM92" s="285"/>
      <c r="EN92" s="285"/>
      <c r="EO92" s="285"/>
      <c r="EP92" s="285"/>
      <c r="EQ92" s="285"/>
      <c r="ER92" s="285"/>
      <c r="ES92" s="285"/>
      <c r="ET92" s="285"/>
      <c r="EU92" s="285"/>
      <c r="EV92" s="285"/>
      <c r="EW92" s="285"/>
      <c r="EX92" s="285"/>
      <c r="EY92" s="285"/>
      <c r="EZ92" s="285"/>
      <c r="FA92" s="285"/>
      <c r="FB92" s="285"/>
      <c r="FC92" s="285"/>
      <c r="FD92" s="285"/>
      <c r="FE92" s="285"/>
      <c r="FF92" s="285"/>
      <c r="FG92" s="285"/>
      <c r="FH92" s="285"/>
      <c r="FI92" s="285"/>
      <c r="FJ92" s="285"/>
      <c r="FK92" s="285"/>
      <c r="FL92" s="285"/>
      <c r="FM92" s="285"/>
      <c r="FN92" s="285"/>
      <c r="FO92" s="285"/>
      <c r="FP92" s="285"/>
      <c r="FQ92" s="285"/>
      <c r="FR92" s="285"/>
      <c r="FS92" s="285"/>
      <c r="FT92" s="285"/>
      <c r="FU92" s="285"/>
      <c r="FV92" s="285"/>
      <c r="FW92" s="285"/>
      <c r="FX92" s="285"/>
      <c r="FY92" s="285"/>
      <c r="FZ92" s="285"/>
      <c r="GA92" s="285"/>
      <c r="GB92" s="285"/>
      <c r="GC92" s="285"/>
      <c r="GD92" s="285"/>
      <c r="GE92" s="285"/>
      <c r="GF92" s="285"/>
      <c r="GG92" s="285"/>
      <c r="GH92" s="285"/>
      <c r="GI92" s="285"/>
      <c r="GJ92" s="285"/>
      <c r="GK92" s="285"/>
      <c r="GL92" s="285"/>
      <c r="GM92" s="285"/>
      <c r="GN92" s="285"/>
      <c r="GO92" s="285"/>
      <c r="GP92" s="285"/>
      <c r="GQ92" s="285"/>
      <c r="GR92" s="285"/>
      <c r="GS92" s="285"/>
      <c r="GT92" s="285"/>
      <c r="GU92" s="285"/>
      <c r="GV92" s="285"/>
      <c r="GW92" s="285"/>
      <c r="GX92" s="285"/>
      <c r="GY92" s="285"/>
      <c r="GZ92" s="285"/>
      <c r="HA92" s="285"/>
      <c r="HB92" s="285"/>
      <c r="HC92" s="285"/>
      <c r="HD92" s="285"/>
      <c r="HE92" s="285"/>
      <c r="HF92" s="285"/>
      <c r="HG92" s="285"/>
      <c r="HH92" s="285"/>
      <c r="HI92" s="285"/>
      <c r="HJ92" s="285"/>
      <c r="HK92" s="285"/>
      <c r="HL92" s="285"/>
      <c r="HM92" s="285"/>
      <c r="HN92" s="285"/>
      <c r="HO92" s="285"/>
      <c r="HP92" s="285"/>
      <c r="HQ92" s="285"/>
      <c r="HR92" s="285"/>
      <c r="HS92" s="285"/>
      <c r="HT92" s="285"/>
      <c r="HU92" s="285"/>
      <c r="HV92" s="285"/>
      <c r="HW92" s="285"/>
      <c r="HX92" s="285"/>
      <c r="HY92" s="285"/>
      <c r="HZ92" s="285"/>
      <c r="IA92" s="285"/>
      <c r="IB92" s="285"/>
      <c r="IC92" s="285"/>
      <c r="ID92" s="285"/>
      <c r="IE92" s="285"/>
      <c r="IF92" s="285"/>
      <c r="IG92" s="285"/>
      <c r="IH92" s="285"/>
      <c r="II92" s="285"/>
      <c r="IJ92" s="285"/>
      <c r="IK92" s="285"/>
      <c r="IL92" s="285"/>
      <c r="IM92" s="285"/>
      <c r="IN92" s="285"/>
      <c r="IO92" s="285"/>
      <c r="IP92" s="285"/>
      <c r="IQ92" s="285"/>
      <c r="IR92" s="285"/>
      <c r="IS92" s="285"/>
      <c r="IT92" s="285"/>
      <c r="IU92" s="285"/>
    </row>
    <row r="93" spans="1:255" x14ac:dyDescent="0.3">
      <c r="A93" s="218" t="s">
        <v>25</v>
      </c>
      <c r="B93" s="188">
        <f>SUM(B89:B92)</f>
        <v>515</v>
      </c>
      <c r="C93" s="290">
        <f>SUM(C89:C92)</f>
        <v>20.010000000000002</v>
      </c>
      <c r="D93" s="290">
        <f>SUM(D89:D92)</f>
        <v>14.32</v>
      </c>
      <c r="E93" s="290">
        <f>SUM(E89:E92)</f>
        <v>77.759999999999991</v>
      </c>
      <c r="F93" s="290">
        <f>SUM(F89:F92)</f>
        <v>522.79999999999995</v>
      </c>
      <c r="G93" s="290"/>
      <c r="H93" s="290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  <c r="ES93" s="246"/>
      <c r="ET93" s="246"/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6"/>
      <c r="FI93" s="246"/>
      <c r="FJ93" s="246"/>
      <c r="FK93" s="246"/>
      <c r="FL93" s="246"/>
      <c r="FM93" s="246"/>
      <c r="FN93" s="246"/>
      <c r="FO93" s="246"/>
      <c r="FP93" s="246"/>
      <c r="FQ93" s="246"/>
      <c r="FR93" s="246"/>
      <c r="FS93" s="246"/>
      <c r="FT93" s="246"/>
      <c r="FU93" s="246"/>
      <c r="FV93" s="246"/>
      <c r="FW93" s="246"/>
      <c r="FX93" s="246"/>
      <c r="FY93" s="246"/>
      <c r="FZ93" s="246"/>
      <c r="GA93" s="246"/>
      <c r="GB93" s="246"/>
      <c r="GC93" s="246"/>
      <c r="GD93" s="246"/>
      <c r="GE93" s="246"/>
      <c r="GF93" s="246"/>
      <c r="GG93" s="246"/>
      <c r="GH93" s="246"/>
      <c r="GI93" s="246"/>
      <c r="GJ93" s="246"/>
      <c r="GK93" s="246"/>
      <c r="GL93" s="246"/>
      <c r="GM93" s="246"/>
      <c r="GN93" s="246"/>
      <c r="GO93" s="246"/>
      <c r="GP93" s="246"/>
      <c r="GQ93" s="246"/>
      <c r="GR93" s="246"/>
      <c r="GS93" s="246"/>
      <c r="GT93" s="246"/>
      <c r="GU93" s="246"/>
      <c r="GV93" s="246"/>
      <c r="GW93" s="246"/>
      <c r="GX93" s="246"/>
      <c r="GY93" s="246"/>
      <c r="GZ93" s="246"/>
      <c r="HA93" s="246"/>
      <c r="HB93" s="246"/>
      <c r="HC93" s="246"/>
      <c r="HD93" s="246"/>
      <c r="HE93" s="246"/>
      <c r="HF93" s="246"/>
      <c r="HG93" s="246"/>
      <c r="HH93" s="246"/>
      <c r="HI93" s="246"/>
      <c r="HJ93" s="246"/>
      <c r="HK93" s="246"/>
      <c r="HL93" s="246"/>
      <c r="HM93" s="246"/>
      <c r="HN93" s="246"/>
      <c r="HO93" s="246"/>
      <c r="HP93" s="246"/>
      <c r="HQ93" s="246"/>
      <c r="HR93" s="246"/>
      <c r="HS93" s="246"/>
      <c r="HT93" s="246"/>
      <c r="HU93" s="246"/>
      <c r="HV93" s="246"/>
      <c r="HW93" s="246"/>
      <c r="HX93" s="246"/>
      <c r="HY93" s="246"/>
      <c r="HZ93" s="246"/>
      <c r="IA93" s="246"/>
      <c r="IB93" s="246"/>
      <c r="IC93" s="246"/>
      <c r="ID93" s="246"/>
      <c r="IE93" s="246"/>
      <c r="IF93" s="246"/>
      <c r="IG93" s="246"/>
      <c r="IH93" s="246"/>
      <c r="II93" s="246"/>
      <c r="IJ93" s="246"/>
      <c r="IK93" s="246"/>
      <c r="IL93" s="246"/>
      <c r="IM93" s="246"/>
      <c r="IN93" s="246"/>
      <c r="IO93" s="246"/>
      <c r="IP93" s="246"/>
      <c r="IQ93" s="246"/>
      <c r="IR93" s="246"/>
      <c r="IS93" s="246"/>
      <c r="IT93" s="246"/>
      <c r="IU93" s="246"/>
    </row>
  </sheetData>
  <mergeCells count="26">
    <mergeCell ref="A86:H86"/>
    <mergeCell ref="A88:H88"/>
    <mergeCell ref="A62:H62"/>
    <mergeCell ref="A64:H64"/>
    <mergeCell ref="A70:H70"/>
    <mergeCell ref="A72:H72"/>
    <mergeCell ref="A78:H78"/>
    <mergeCell ref="A80:H80"/>
    <mergeCell ref="A41:H41"/>
    <mergeCell ref="A46:H46"/>
    <mergeCell ref="A47:H47"/>
    <mergeCell ref="A49:H49"/>
    <mergeCell ref="A55:H55"/>
    <mergeCell ref="A57:H57"/>
    <mergeCell ref="A18:H18"/>
    <mergeCell ref="A24:H24"/>
    <mergeCell ref="A26:H26"/>
    <mergeCell ref="A32:H32"/>
    <mergeCell ref="A34:H34"/>
    <mergeCell ref="A39:H39"/>
    <mergeCell ref="A1:H1"/>
    <mergeCell ref="A2:H2"/>
    <mergeCell ref="A4:H4"/>
    <mergeCell ref="A9:H9"/>
    <mergeCell ref="A11:H11"/>
    <mergeCell ref="A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6"/>
  <sheetViews>
    <sheetView zoomScale="120" zoomScaleNormal="120" workbookViewId="0">
      <selection sqref="A1:H219"/>
    </sheetView>
  </sheetViews>
  <sheetFormatPr defaultRowHeight="10.199999999999999" x14ac:dyDescent="0.2"/>
  <cols>
    <col min="1" max="1" width="35" style="2" customWidth="1"/>
    <col min="2" max="2" width="7.6640625" style="2" customWidth="1"/>
    <col min="3" max="3" width="8" style="2" customWidth="1"/>
    <col min="4" max="4" width="8.109375" style="2" customWidth="1"/>
    <col min="5" max="5" width="9.44140625" style="2" customWidth="1"/>
    <col min="6" max="11" width="7.6640625" style="2" customWidth="1"/>
    <col min="12" max="12" width="8.44140625" style="2" customWidth="1"/>
    <col min="13" max="13" width="17.33203125" style="2" customWidth="1"/>
    <col min="14" max="256" width="8.88671875" style="2"/>
    <col min="257" max="257" width="35" style="2" customWidth="1"/>
    <col min="258" max="258" width="7.6640625" style="2" customWidth="1"/>
    <col min="259" max="259" width="8" style="2" customWidth="1"/>
    <col min="260" max="260" width="8.109375" style="2" customWidth="1"/>
    <col min="261" max="261" width="9.44140625" style="2" customWidth="1"/>
    <col min="262" max="267" width="7.6640625" style="2" customWidth="1"/>
    <col min="268" max="268" width="8.44140625" style="2" customWidth="1"/>
    <col min="269" max="269" width="17.33203125" style="2" customWidth="1"/>
    <col min="270" max="512" width="8.88671875" style="2"/>
    <col min="513" max="513" width="35" style="2" customWidth="1"/>
    <col min="514" max="514" width="7.6640625" style="2" customWidth="1"/>
    <col min="515" max="515" width="8" style="2" customWidth="1"/>
    <col min="516" max="516" width="8.109375" style="2" customWidth="1"/>
    <col min="517" max="517" width="9.44140625" style="2" customWidth="1"/>
    <col min="518" max="523" width="7.6640625" style="2" customWidth="1"/>
    <col min="524" max="524" width="8.44140625" style="2" customWidth="1"/>
    <col min="525" max="525" width="17.33203125" style="2" customWidth="1"/>
    <col min="526" max="768" width="8.88671875" style="2"/>
    <col min="769" max="769" width="35" style="2" customWidth="1"/>
    <col min="770" max="770" width="7.6640625" style="2" customWidth="1"/>
    <col min="771" max="771" width="8" style="2" customWidth="1"/>
    <col min="772" max="772" width="8.109375" style="2" customWidth="1"/>
    <col min="773" max="773" width="9.44140625" style="2" customWidth="1"/>
    <col min="774" max="779" width="7.6640625" style="2" customWidth="1"/>
    <col min="780" max="780" width="8.44140625" style="2" customWidth="1"/>
    <col min="781" max="781" width="17.33203125" style="2" customWidth="1"/>
    <col min="782" max="1024" width="8.88671875" style="2"/>
    <col min="1025" max="1025" width="35" style="2" customWidth="1"/>
    <col min="1026" max="1026" width="7.6640625" style="2" customWidth="1"/>
    <col min="1027" max="1027" width="8" style="2" customWidth="1"/>
    <col min="1028" max="1028" width="8.109375" style="2" customWidth="1"/>
    <col min="1029" max="1029" width="9.44140625" style="2" customWidth="1"/>
    <col min="1030" max="1035" width="7.6640625" style="2" customWidth="1"/>
    <col min="1036" max="1036" width="8.44140625" style="2" customWidth="1"/>
    <col min="1037" max="1037" width="17.33203125" style="2" customWidth="1"/>
    <col min="1038" max="1280" width="8.88671875" style="2"/>
    <col min="1281" max="1281" width="35" style="2" customWidth="1"/>
    <col min="1282" max="1282" width="7.6640625" style="2" customWidth="1"/>
    <col min="1283" max="1283" width="8" style="2" customWidth="1"/>
    <col min="1284" max="1284" width="8.109375" style="2" customWidth="1"/>
    <col min="1285" max="1285" width="9.44140625" style="2" customWidth="1"/>
    <col min="1286" max="1291" width="7.6640625" style="2" customWidth="1"/>
    <col min="1292" max="1292" width="8.44140625" style="2" customWidth="1"/>
    <col min="1293" max="1293" width="17.33203125" style="2" customWidth="1"/>
    <col min="1294" max="1536" width="8.88671875" style="2"/>
    <col min="1537" max="1537" width="35" style="2" customWidth="1"/>
    <col min="1538" max="1538" width="7.6640625" style="2" customWidth="1"/>
    <col min="1539" max="1539" width="8" style="2" customWidth="1"/>
    <col min="1540" max="1540" width="8.109375" style="2" customWidth="1"/>
    <col min="1541" max="1541" width="9.44140625" style="2" customWidth="1"/>
    <col min="1542" max="1547" width="7.6640625" style="2" customWidth="1"/>
    <col min="1548" max="1548" width="8.44140625" style="2" customWidth="1"/>
    <col min="1549" max="1549" width="17.33203125" style="2" customWidth="1"/>
    <col min="1550" max="1792" width="8.88671875" style="2"/>
    <col min="1793" max="1793" width="35" style="2" customWidth="1"/>
    <col min="1794" max="1794" width="7.6640625" style="2" customWidth="1"/>
    <col min="1795" max="1795" width="8" style="2" customWidth="1"/>
    <col min="1796" max="1796" width="8.109375" style="2" customWidth="1"/>
    <col min="1797" max="1797" width="9.44140625" style="2" customWidth="1"/>
    <col min="1798" max="1803" width="7.6640625" style="2" customWidth="1"/>
    <col min="1804" max="1804" width="8.44140625" style="2" customWidth="1"/>
    <col min="1805" max="1805" width="17.33203125" style="2" customWidth="1"/>
    <col min="1806" max="2048" width="8.88671875" style="2"/>
    <col min="2049" max="2049" width="35" style="2" customWidth="1"/>
    <col min="2050" max="2050" width="7.6640625" style="2" customWidth="1"/>
    <col min="2051" max="2051" width="8" style="2" customWidth="1"/>
    <col min="2052" max="2052" width="8.109375" style="2" customWidth="1"/>
    <col min="2053" max="2053" width="9.44140625" style="2" customWidth="1"/>
    <col min="2054" max="2059" width="7.6640625" style="2" customWidth="1"/>
    <col min="2060" max="2060" width="8.44140625" style="2" customWidth="1"/>
    <col min="2061" max="2061" width="17.33203125" style="2" customWidth="1"/>
    <col min="2062" max="2304" width="8.88671875" style="2"/>
    <col min="2305" max="2305" width="35" style="2" customWidth="1"/>
    <col min="2306" max="2306" width="7.6640625" style="2" customWidth="1"/>
    <col min="2307" max="2307" width="8" style="2" customWidth="1"/>
    <col min="2308" max="2308" width="8.109375" style="2" customWidth="1"/>
    <col min="2309" max="2309" width="9.44140625" style="2" customWidth="1"/>
    <col min="2310" max="2315" width="7.6640625" style="2" customWidth="1"/>
    <col min="2316" max="2316" width="8.44140625" style="2" customWidth="1"/>
    <col min="2317" max="2317" width="17.33203125" style="2" customWidth="1"/>
    <col min="2318" max="2560" width="8.88671875" style="2"/>
    <col min="2561" max="2561" width="35" style="2" customWidth="1"/>
    <col min="2562" max="2562" width="7.6640625" style="2" customWidth="1"/>
    <col min="2563" max="2563" width="8" style="2" customWidth="1"/>
    <col min="2564" max="2564" width="8.109375" style="2" customWidth="1"/>
    <col min="2565" max="2565" width="9.44140625" style="2" customWidth="1"/>
    <col min="2566" max="2571" width="7.6640625" style="2" customWidth="1"/>
    <col min="2572" max="2572" width="8.44140625" style="2" customWidth="1"/>
    <col min="2573" max="2573" width="17.33203125" style="2" customWidth="1"/>
    <col min="2574" max="2816" width="8.88671875" style="2"/>
    <col min="2817" max="2817" width="35" style="2" customWidth="1"/>
    <col min="2818" max="2818" width="7.6640625" style="2" customWidth="1"/>
    <col min="2819" max="2819" width="8" style="2" customWidth="1"/>
    <col min="2820" max="2820" width="8.109375" style="2" customWidth="1"/>
    <col min="2821" max="2821" width="9.44140625" style="2" customWidth="1"/>
    <col min="2822" max="2827" width="7.6640625" style="2" customWidth="1"/>
    <col min="2828" max="2828" width="8.44140625" style="2" customWidth="1"/>
    <col min="2829" max="2829" width="17.33203125" style="2" customWidth="1"/>
    <col min="2830" max="3072" width="8.88671875" style="2"/>
    <col min="3073" max="3073" width="35" style="2" customWidth="1"/>
    <col min="3074" max="3074" width="7.6640625" style="2" customWidth="1"/>
    <col min="3075" max="3075" width="8" style="2" customWidth="1"/>
    <col min="3076" max="3076" width="8.109375" style="2" customWidth="1"/>
    <col min="3077" max="3077" width="9.44140625" style="2" customWidth="1"/>
    <col min="3078" max="3083" width="7.6640625" style="2" customWidth="1"/>
    <col min="3084" max="3084" width="8.44140625" style="2" customWidth="1"/>
    <col min="3085" max="3085" width="17.33203125" style="2" customWidth="1"/>
    <col min="3086" max="3328" width="8.88671875" style="2"/>
    <col min="3329" max="3329" width="35" style="2" customWidth="1"/>
    <col min="3330" max="3330" width="7.6640625" style="2" customWidth="1"/>
    <col min="3331" max="3331" width="8" style="2" customWidth="1"/>
    <col min="3332" max="3332" width="8.109375" style="2" customWidth="1"/>
    <col min="3333" max="3333" width="9.44140625" style="2" customWidth="1"/>
    <col min="3334" max="3339" width="7.6640625" style="2" customWidth="1"/>
    <col min="3340" max="3340" width="8.44140625" style="2" customWidth="1"/>
    <col min="3341" max="3341" width="17.33203125" style="2" customWidth="1"/>
    <col min="3342" max="3584" width="8.88671875" style="2"/>
    <col min="3585" max="3585" width="35" style="2" customWidth="1"/>
    <col min="3586" max="3586" width="7.6640625" style="2" customWidth="1"/>
    <col min="3587" max="3587" width="8" style="2" customWidth="1"/>
    <col min="3588" max="3588" width="8.109375" style="2" customWidth="1"/>
    <col min="3589" max="3589" width="9.44140625" style="2" customWidth="1"/>
    <col min="3590" max="3595" width="7.6640625" style="2" customWidth="1"/>
    <col min="3596" max="3596" width="8.44140625" style="2" customWidth="1"/>
    <col min="3597" max="3597" width="17.33203125" style="2" customWidth="1"/>
    <col min="3598" max="3840" width="8.88671875" style="2"/>
    <col min="3841" max="3841" width="35" style="2" customWidth="1"/>
    <col min="3842" max="3842" width="7.6640625" style="2" customWidth="1"/>
    <col min="3843" max="3843" width="8" style="2" customWidth="1"/>
    <col min="3844" max="3844" width="8.109375" style="2" customWidth="1"/>
    <col min="3845" max="3845" width="9.44140625" style="2" customWidth="1"/>
    <col min="3846" max="3851" width="7.6640625" style="2" customWidth="1"/>
    <col min="3852" max="3852" width="8.44140625" style="2" customWidth="1"/>
    <col min="3853" max="3853" width="17.33203125" style="2" customWidth="1"/>
    <col min="3854" max="4096" width="8.88671875" style="2"/>
    <col min="4097" max="4097" width="35" style="2" customWidth="1"/>
    <col min="4098" max="4098" width="7.6640625" style="2" customWidth="1"/>
    <col min="4099" max="4099" width="8" style="2" customWidth="1"/>
    <col min="4100" max="4100" width="8.109375" style="2" customWidth="1"/>
    <col min="4101" max="4101" width="9.44140625" style="2" customWidth="1"/>
    <col min="4102" max="4107" width="7.6640625" style="2" customWidth="1"/>
    <col min="4108" max="4108" width="8.44140625" style="2" customWidth="1"/>
    <col min="4109" max="4109" width="17.33203125" style="2" customWidth="1"/>
    <col min="4110" max="4352" width="8.88671875" style="2"/>
    <col min="4353" max="4353" width="35" style="2" customWidth="1"/>
    <col min="4354" max="4354" width="7.6640625" style="2" customWidth="1"/>
    <col min="4355" max="4355" width="8" style="2" customWidth="1"/>
    <col min="4356" max="4356" width="8.109375" style="2" customWidth="1"/>
    <col min="4357" max="4357" width="9.44140625" style="2" customWidth="1"/>
    <col min="4358" max="4363" width="7.6640625" style="2" customWidth="1"/>
    <col min="4364" max="4364" width="8.44140625" style="2" customWidth="1"/>
    <col min="4365" max="4365" width="17.33203125" style="2" customWidth="1"/>
    <col min="4366" max="4608" width="8.88671875" style="2"/>
    <col min="4609" max="4609" width="35" style="2" customWidth="1"/>
    <col min="4610" max="4610" width="7.6640625" style="2" customWidth="1"/>
    <col min="4611" max="4611" width="8" style="2" customWidth="1"/>
    <col min="4612" max="4612" width="8.109375" style="2" customWidth="1"/>
    <col min="4613" max="4613" width="9.44140625" style="2" customWidth="1"/>
    <col min="4614" max="4619" width="7.6640625" style="2" customWidth="1"/>
    <col min="4620" max="4620" width="8.44140625" style="2" customWidth="1"/>
    <col min="4621" max="4621" width="17.33203125" style="2" customWidth="1"/>
    <col min="4622" max="4864" width="8.88671875" style="2"/>
    <col min="4865" max="4865" width="35" style="2" customWidth="1"/>
    <col min="4866" max="4866" width="7.6640625" style="2" customWidth="1"/>
    <col min="4867" max="4867" width="8" style="2" customWidth="1"/>
    <col min="4868" max="4868" width="8.109375" style="2" customWidth="1"/>
    <col min="4869" max="4869" width="9.44140625" style="2" customWidth="1"/>
    <col min="4870" max="4875" width="7.6640625" style="2" customWidth="1"/>
    <col min="4876" max="4876" width="8.44140625" style="2" customWidth="1"/>
    <col min="4877" max="4877" width="17.33203125" style="2" customWidth="1"/>
    <col min="4878" max="5120" width="8.88671875" style="2"/>
    <col min="5121" max="5121" width="35" style="2" customWidth="1"/>
    <col min="5122" max="5122" width="7.6640625" style="2" customWidth="1"/>
    <col min="5123" max="5123" width="8" style="2" customWidth="1"/>
    <col min="5124" max="5124" width="8.109375" style="2" customWidth="1"/>
    <col min="5125" max="5125" width="9.44140625" style="2" customWidth="1"/>
    <col min="5126" max="5131" width="7.6640625" style="2" customWidth="1"/>
    <col min="5132" max="5132" width="8.44140625" style="2" customWidth="1"/>
    <col min="5133" max="5133" width="17.33203125" style="2" customWidth="1"/>
    <col min="5134" max="5376" width="8.88671875" style="2"/>
    <col min="5377" max="5377" width="35" style="2" customWidth="1"/>
    <col min="5378" max="5378" width="7.6640625" style="2" customWidth="1"/>
    <col min="5379" max="5379" width="8" style="2" customWidth="1"/>
    <col min="5380" max="5380" width="8.109375" style="2" customWidth="1"/>
    <col min="5381" max="5381" width="9.44140625" style="2" customWidth="1"/>
    <col min="5382" max="5387" width="7.6640625" style="2" customWidth="1"/>
    <col min="5388" max="5388" width="8.44140625" style="2" customWidth="1"/>
    <col min="5389" max="5389" width="17.33203125" style="2" customWidth="1"/>
    <col min="5390" max="5632" width="8.88671875" style="2"/>
    <col min="5633" max="5633" width="35" style="2" customWidth="1"/>
    <col min="5634" max="5634" width="7.6640625" style="2" customWidth="1"/>
    <col min="5635" max="5635" width="8" style="2" customWidth="1"/>
    <col min="5636" max="5636" width="8.109375" style="2" customWidth="1"/>
    <col min="5637" max="5637" width="9.44140625" style="2" customWidth="1"/>
    <col min="5638" max="5643" width="7.6640625" style="2" customWidth="1"/>
    <col min="5644" max="5644" width="8.44140625" style="2" customWidth="1"/>
    <col min="5645" max="5645" width="17.33203125" style="2" customWidth="1"/>
    <col min="5646" max="5888" width="8.88671875" style="2"/>
    <col min="5889" max="5889" width="35" style="2" customWidth="1"/>
    <col min="5890" max="5890" width="7.6640625" style="2" customWidth="1"/>
    <col min="5891" max="5891" width="8" style="2" customWidth="1"/>
    <col min="5892" max="5892" width="8.109375" style="2" customWidth="1"/>
    <col min="5893" max="5893" width="9.44140625" style="2" customWidth="1"/>
    <col min="5894" max="5899" width="7.6640625" style="2" customWidth="1"/>
    <col min="5900" max="5900" width="8.44140625" style="2" customWidth="1"/>
    <col min="5901" max="5901" width="17.33203125" style="2" customWidth="1"/>
    <col min="5902" max="6144" width="8.88671875" style="2"/>
    <col min="6145" max="6145" width="35" style="2" customWidth="1"/>
    <col min="6146" max="6146" width="7.6640625" style="2" customWidth="1"/>
    <col min="6147" max="6147" width="8" style="2" customWidth="1"/>
    <col min="6148" max="6148" width="8.109375" style="2" customWidth="1"/>
    <col min="6149" max="6149" width="9.44140625" style="2" customWidth="1"/>
    <col min="6150" max="6155" width="7.6640625" style="2" customWidth="1"/>
    <col min="6156" max="6156" width="8.44140625" style="2" customWidth="1"/>
    <col min="6157" max="6157" width="17.33203125" style="2" customWidth="1"/>
    <col min="6158" max="6400" width="8.88671875" style="2"/>
    <col min="6401" max="6401" width="35" style="2" customWidth="1"/>
    <col min="6402" max="6402" width="7.6640625" style="2" customWidth="1"/>
    <col min="6403" max="6403" width="8" style="2" customWidth="1"/>
    <col min="6404" max="6404" width="8.109375" style="2" customWidth="1"/>
    <col min="6405" max="6405" width="9.44140625" style="2" customWidth="1"/>
    <col min="6406" max="6411" width="7.6640625" style="2" customWidth="1"/>
    <col min="6412" max="6412" width="8.44140625" style="2" customWidth="1"/>
    <col min="6413" max="6413" width="17.33203125" style="2" customWidth="1"/>
    <col min="6414" max="6656" width="8.88671875" style="2"/>
    <col min="6657" max="6657" width="35" style="2" customWidth="1"/>
    <col min="6658" max="6658" width="7.6640625" style="2" customWidth="1"/>
    <col min="6659" max="6659" width="8" style="2" customWidth="1"/>
    <col min="6660" max="6660" width="8.109375" style="2" customWidth="1"/>
    <col min="6661" max="6661" width="9.44140625" style="2" customWidth="1"/>
    <col min="6662" max="6667" width="7.6640625" style="2" customWidth="1"/>
    <col min="6668" max="6668" width="8.44140625" style="2" customWidth="1"/>
    <col min="6669" max="6669" width="17.33203125" style="2" customWidth="1"/>
    <col min="6670" max="6912" width="8.88671875" style="2"/>
    <col min="6913" max="6913" width="35" style="2" customWidth="1"/>
    <col min="6914" max="6914" width="7.6640625" style="2" customWidth="1"/>
    <col min="6915" max="6915" width="8" style="2" customWidth="1"/>
    <col min="6916" max="6916" width="8.109375" style="2" customWidth="1"/>
    <col min="6917" max="6917" width="9.44140625" style="2" customWidth="1"/>
    <col min="6918" max="6923" width="7.6640625" style="2" customWidth="1"/>
    <col min="6924" max="6924" width="8.44140625" style="2" customWidth="1"/>
    <col min="6925" max="6925" width="17.33203125" style="2" customWidth="1"/>
    <col min="6926" max="7168" width="8.88671875" style="2"/>
    <col min="7169" max="7169" width="35" style="2" customWidth="1"/>
    <col min="7170" max="7170" width="7.6640625" style="2" customWidth="1"/>
    <col min="7171" max="7171" width="8" style="2" customWidth="1"/>
    <col min="7172" max="7172" width="8.109375" style="2" customWidth="1"/>
    <col min="7173" max="7173" width="9.44140625" style="2" customWidth="1"/>
    <col min="7174" max="7179" width="7.6640625" style="2" customWidth="1"/>
    <col min="7180" max="7180" width="8.44140625" style="2" customWidth="1"/>
    <col min="7181" max="7181" width="17.33203125" style="2" customWidth="1"/>
    <col min="7182" max="7424" width="8.88671875" style="2"/>
    <col min="7425" max="7425" width="35" style="2" customWidth="1"/>
    <col min="7426" max="7426" width="7.6640625" style="2" customWidth="1"/>
    <col min="7427" max="7427" width="8" style="2" customWidth="1"/>
    <col min="7428" max="7428" width="8.109375" style="2" customWidth="1"/>
    <col min="7429" max="7429" width="9.44140625" style="2" customWidth="1"/>
    <col min="7430" max="7435" width="7.6640625" style="2" customWidth="1"/>
    <col min="7436" max="7436" width="8.44140625" style="2" customWidth="1"/>
    <col min="7437" max="7437" width="17.33203125" style="2" customWidth="1"/>
    <col min="7438" max="7680" width="8.88671875" style="2"/>
    <col min="7681" max="7681" width="35" style="2" customWidth="1"/>
    <col min="7682" max="7682" width="7.6640625" style="2" customWidth="1"/>
    <col min="7683" max="7683" width="8" style="2" customWidth="1"/>
    <col min="7684" max="7684" width="8.109375" style="2" customWidth="1"/>
    <col min="7685" max="7685" width="9.44140625" style="2" customWidth="1"/>
    <col min="7686" max="7691" width="7.6640625" style="2" customWidth="1"/>
    <col min="7692" max="7692" width="8.44140625" style="2" customWidth="1"/>
    <col min="7693" max="7693" width="17.33203125" style="2" customWidth="1"/>
    <col min="7694" max="7936" width="8.88671875" style="2"/>
    <col min="7937" max="7937" width="35" style="2" customWidth="1"/>
    <col min="7938" max="7938" width="7.6640625" style="2" customWidth="1"/>
    <col min="7939" max="7939" width="8" style="2" customWidth="1"/>
    <col min="7940" max="7940" width="8.109375" style="2" customWidth="1"/>
    <col min="7941" max="7941" width="9.44140625" style="2" customWidth="1"/>
    <col min="7942" max="7947" width="7.6640625" style="2" customWidth="1"/>
    <col min="7948" max="7948" width="8.44140625" style="2" customWidth="1"/>
    <col min="7949" max="7949" width="17.33203125" style="2" customWidth="1"/>
    <col min="7950" max="8192" width="8.88671875" style="2"/>
    <col min="8193" max="8193" width="35" style="2" customWidth="1"/>
    <col min="8194" max="8194" width="7.6640625" style="2" customWidth="1"/>
    <col min="8195" max="8195" width="8" style="2" customWidth="1"/>
    <col min="8196" max="8196" width="8.109375" style="2" customWidth="1"/>
    <col min="8197" max="8197" width="9.44140625" style="2" customWidth="1"/>
    <col min="8198" max="8203" width="7.6640625" style="2" customWidth="1"/>
    <col min="8204" max="8204" width="8.44140625" style="2" customWidth="1"/>
    <col min="8205" max="8205" width="17.33203125" style="2" customWidth="1"/>
    <col min="8206" max="8448" width="8.88671875" style="2"/>
    <col min="8449" max="8449" width="35" style="2" customWidth="1"/>
    <col min="8450" max="8450" width="7.6640625" style="2" customWidth="1"/>
    <col min="8451" max="8451" width="8" style="2" customWidth="1"/>
    <col min="8452" max="8452" width="8.109375" style="2" customWidth="1"/>
    <col min="8453" max="8453" width="9.44140625" style="2" customWidth="1"/>
    <col min="8454" max="8459" width="7.6640625" style="2" customWidth="1"/>
    <col min="8460" max="8460" width="8.44140625" style="2" customWidth="1"/>
    <col min="8461" max="8461" width="17.33203125" style="2" customWidth="1"/>
    <col min="8462" max="8704" width="8.88671875" style="2"/>
    <col min="8705" max="8705" width="35" style="2" customWidth="1"/>
    <col min="8706" max="8706" width="7.6640625" style="2" customWidth="1"/>
    <col min="8707" max="8707" width="8" style="2" customWidth="1"/>
    <col min="8708" max="8708" width="8.109375" style="2" customWidth="1"/>
    <col min="8709" max="8709" width="9.44140625" style="2" customWidth="1"/>
    <col min="8710" max="8715" width="7.6640625" style="2" customWidth="1"/>
    <col min="8716" max="8716" width="8.44140625" style="2" customWidth="1"/>
    <col min="8717" max="8717" width="17.33203125" style="2" customWidth="1"/>
    <col min="8718" max="8960" width="8.88671875" style="2"/>
    <col min="8961" max="8961" width="35" style="2" customWidth="1"/>
    <col min="8962" max="8962" width="7.6640625" style="2" customWidth="1"/>
    <col min="8963" max="8963" width="8" style="2" customWidth="1"/>
    <col min="8964" max="8964" width="8.109375" style="2" customWidth="1"/>
    <col min="8965" max="8965" width="9.44140625" style="2" customWidth="1"/>
    <col min="8966" max="8971" width="7.6640625" style="2" customWidth="1"/>
    <col min="8972" max="8972" width="8.44140625" style="2" customWidth="1"/>
    <col min="8973" max="8973" width="17.33203125" style="2" customWidth="1"/>
    <col min="8974" max="9216" width="8.88671875" style="2"/>
    <col min="9217" max="9217" width="35" style="2" customWidth="1"/>
    <col min="9218" max="9218" width="7.6640625" style="2" customWidth="1"/>
    <col min="9219" max="9219" width="8" style="2" customWidth="1"/>
    <col min="9220" max="9220" width="8.109375" style="2" customWidth="1"/>
    <col min="9221" max="9221" width="9.44140625" style="2" customWidth="1"/>
    <col min="9222" max="9227" width="7.6640625" style="2" customWidth="1"/>
    <col min="9228" max="9228" width="8.44140625" style="2" customWidth="1"/>
    <col min="9229" max="9229" width="17.33203125" style="2" customWidth="1"/>
    <col min="9230" max="9472" width="8.88671875" style="2"/>
    <col min="9473" max="9473" width="35" style="2" customWidth="1"/>
    <col min="9474" max="9474" width="7.6640625" style="2" customWidth="1"/>
    <col min="9475" max="9475" width="8" style="2" customWidth="1"/>
    <col min="9476" max="9476" width="8.109375" style="2" customWidth="1"/>
    <col min="9477" max="9477" width="9.44140625" style="2" customWidth="1"/>
    <col min="9478" max="9483" width="7.6640625" style="2" customWidth="1"/>
    <col min="9484" max="9484" width="8.44140625" style="2" customWidth="1"/>
    <col min="9485" max="9485" width="17.33203125" style="2" customWidth="1"/>
    <col min="9486" max="9728" width="8.88671875" style="2"/>
    <col min="9729" max="9729" width="35" style="2" customWidth="1"/>
    <col min="9730" max="9730" width="7.6640625" style="2" customWidth="1"/>
    <col min="9731" max="9731" width="8" style="2" customWidth="1"/>
    <col min="9732" max="9732" width="8.109375" style="2" customWidth="1"/>
    <col min="9733" max="9733" width="9.44140625" style="2" customWidth="1"/>
    <col min="9734" max="9739" width="7.6640625" style="2" customWidth="1"/>
    <col min="9740" max="9740" width="8.44140625" style="2" customWidth="1"/>
    <col min="9741" max="9741" width="17.33203125" style="2" customWidth="1"/>
    <col min="9742" max="9984" width="8.88671875" style="2"/>
    <col min="9985" max="9985" width="35" style="2" customWidth="1"/>
    <col min="9986" max="9986" width="7.6640625" style="2" customWidth="1"/>
    <col min="9987" max="9987" width="8" style="2" customWidth="1"/>
    <col min="9988" max="9988" width="8.109375" style="2" customWidth="1"/>
    <col min="9989" max="9989" width="9.44140625" style="2" customWidth="1"/>
    <col min="9990" max="9995" width="7.6640625" style="2" customWidth="1"/>
    <col min="9996" max="9996" width="8.44140625" style="2" customWidth="1"/>
    <col min="9997" max="9997" width="17.33203125" style="2" customWidth="1"/>
    <col min="9998" max="10240" width="8.88671875" style="2"/>
    <col min="10241" max="10241" width="35" style="2" customWidth="1"/>
    <col min="10242" max="10242" width="7.6640625" style="2" customWidth="1"/>
    <col min="10243" max="10243" width="8" style="2" customWidth="1"/>
    <col min="10244" max="10244" width="8.109375" style="2" customWidth="1"/>
    <col min="10245" max="10245" width="9.44140625" style="2" customWidth="1"/>
    <col min="10246" max="10251" width="7.6640625" style="2" customWidth="1"/>
    <col min="10252" max="10252" width="8.44140625" style="2" customWidth="1"/>
    <col min="10253" max="10253" width="17.33203125" style="2" customWidth="1"/>
    <col min="10254" max="10496" width="8.88671875" style="2"/>
    <col min="10497" max="10497" width="35" style="2" customWidth="1"/>
    <col min="10498" max="10498" width="7.6640625" style="2" customWidth="1"/>
    <col min="10499" max="10499" width="8" style="2" customWidth="1"/>
    <col min="10500" max="10500" width="8.109375" style="2" customWidth="1"/>
    <col min="10501" max="10501" width="9.44140625" style="2" customWidth="1"/>
    <col min="10502" max="10507" width="7.6640625" style="2" customWidth="1"/>
    <col min="10508" max="10508" width="8.44140625" style="2" customWidth="1"/>
    <col min="10509" max="10509" width="17.33203125" style="2" customWidth="1"/>
    <col min="10510" max="10752" width="8.88671875" style="2"/>
    <col min="10753" max="10753" width="35" style="2" customWidth="1"/>
    <col min="10754" max="10754" width="7.6640625" style="2" customWidth="1"/>
    <col min="10755" max="10755" width="8" style="2" customWidth="1"/>
    <col min="10756" max="10756" width="8.109375" style="2" customWidth="1"/>
    <col min="10757" max="10757" width="9.44140625" style="2" customWidth="1"/>
    <col min="10758" max="10763" width="7.6640625" style="2" customWidth="1"/>
    <col min="10764" max="10764" width="8.44140625" style="2" customWidth="1"/>
    <col min="10765" max="10765" width="17.33203125" style="2" customWidth="1"/>
    <col min="10766" max="11008" width="8.88671875" style="2"/>
    <col min="11009" max="11009" width="35" style="2" customWidth="1"/>
    <col min="11010" max="11010" width="7.6640625" style="2" customWidth="1"/>
    <col min="11011" max="11011" width="8" style="2" customWidth="1"/>
    <col min="11012" max="11012" width="8.109375" style="2" customWidth="1"/>
    <col min="11013" max="11013" width="9.44140625" style="2" customWidth="1"/>
    <col min="11014" max="11019" width="7.6640625" style="2" customWidth="1"/>
    <col min="11020" max="11020" width="8.44140625" style="2" customWidth="1"/>
    <col min="11021" max="11021" width="17.33203125" style="2" customWidth="1"/>
    <col min="11022" max="11264" width="8.88671875" style="2"/>
    <col min="11265" max="11265" width="35" style="2" customWidth="1"/>
    <col min="11266" max="11266" width="7.6640625" style="2" customWidth="1"/>
    <col min="11267" max="11267" width="8" style="2" customWidth="1"/>
    <col min="11268" max="11268" width="8.109375" style="2" customWidth="1"/>
    <col min="11269" max="11269" width="9.44140625" style="2" customWidth="1"/>
    <col min="11270" max="11275" width="7.6640625" style="2" customWidth="1"/>
    <col min="11276" max="11276" width="8.44140625" style="2" customWidth="1"/>
    <col min="11277" max="11277" width="17.33203125" style="2" customWidth="1"/>
    <col min="11278" max="11520" width="8.88671875" style="2"/>
    <col min="11521" max="11521" width="35" style="2" customWidth="1"/>
    <col min="11522" max="11522" width="7.6640625" style="2" customWidth="1"/>
    <col min="11523" max="11523" width="8" style="2" customWidth="1"/>
    <col min="11524" max="11524" width="8.109375" style="2" customWidth="1"/>
    <col min="11525" max="11525" width="9.44140625" style="2" customWidth="1"/>
    <col min="11526" max="11531" width="7.6640625" style="2" customWidth="1"/>
    <col min="11532" max="11532" width="8.44140625" style="2" customWidth="1"/>
    <col min="11533" max="11533" width="17.33203125" style="2" customWidth="1"/>
    <col min="11534" max="11776" width="8.88671875" style="2"/>
    <col min="11777" max="11777" width="35" style="2" customWidth="1"/>
    <col min="11778" max="11778" width="7.6640625" style="2" customWidth="1"/>
    <col min="11779" max="11779" width="8" style="2" customWidth="1"/>
    <col min="11780" max="11780" width="8.109375" style="2" customWidth="1"/>
    <col min="11781" max="11781" width="9.44140625" style="2" customWidth="1"/>
    <col min="11782" max="11787" width="7.6640625" style="2" customWidth="1"/>
    <col min="11788" max="11788" width="8.44140625" style="2" customWidth="1"/>
    <col min="11789" max="11789" width="17.33203125" style="2" customWidth="1"/>
    <col min="11790" max="12032" width="8.88671875" style="2"/>
    <col min="12033" max="12033" width="35" style="2" customWidth="1"/>
    <col min="12034" max="12034" width="7.6640625" style="2" customWidth="1"/>
    <col min="12035" max="12035" width="8" style="2" customWidth="1"/>
    <col min="12036" max="12036" width="8.109375" style="2" customWidth="1"/>
    <col min="12037" max="12037" width="9.44140625" style="2" customWidth="1"/>
    <col min="12038" max="12043" width="7.6640625" style="2" customWidth="1"/>
    <col min="12044" max="12044" width="8.44140625" style="2" customWidth="1"/>
    <col min="12045" max="12045" width="17.33203125" style="2" customWidth="1"/>
    <col min="12046" max="12288" width="8.88671875" style="2"/>
    <col min="12289" max="12289" width="35" style="2" customWidth="1"/>
    <col min="12290" max="12290" width="7.6640625" style="2" customWidth="1"/>
    <col min="12291" max="12291" width="8" style="2" customWidth="1"/>
    <col min="12292" max="12292" width="8.109375" style="2" customWidth="1"/>
    <col min="12293" max="12293" width="9.44140625" style="2" customWidth="1"/>
    <col min="12294" max="12299" width="7.6640625" style="2" customWidth="1"/>
    <col min="12300" max="12300" width="8.44140625" style="2" customWidth="1"/>
    <col min="12301" max="12301" width="17.33203125" style="2" customWidth="1"/>
    <col min="12302" max="12544" width="8.88671875" style="2"/>
    <col min="12545" max="12545" width="35" style="2" customWidth="1"/>
    <col min="12546" max="12546" width="7.6640625" style="2" customWidth="1"/>
    <col min="12547" max="12547" width="8" style="2" customWidth="1"/>
    <col min="12548" max="12548" width="8.109375" style="2" customWidth="1"/>
    <col min="12549" max="12549" width="9.44140625" style="2" customWidth="1"/>
    <col min="12550" max="12555" width="7.6640625" style="2" customWidth="1"/>
    <col min="12556" max="12556" width="8.44140625" style="2" customWidth="1"/>
    <col min="12557" max="12557" width="17.33203125" style="2" customWidth="1"/>
    <col min="12558" max="12800" width="8.88671875" style="2"/>
    <col min="12801" max="12801" width="35" style="2" customWidth="1"/>
    <col min="12802" max="12802" width="7.6640625" style="2" customWidth="1"/>
    <col min="12803" max="12803" width="8" style="2" customWidth="1"/>
    <col min="12804" max="12804" width="8.109375" style="2" customWidth="1"/>
    <col min="12805" max="12805" width="9.44140625" style="2" customWidth="1"/>
    <col min="12806" max="12811" width="7.6640625" style="2" customWidth="1"/>
    <col min="12812" max="12812" width="8.44140625" style="2" customWidth="1"/>
    <col min="12813" max="12813" width="17.33203125" style="2" customWidth="1"/>
    <col min="12814" max="13056" width="8.88671875" style="2"/>
    <col min="13057" max="13057" width="35" style="2" customWidth="1"/>
    <col min="13058" max="13058" width="7.6640625" style="2" customWidth="1"/>
    <col min="13059" max="13059" width="8" style="2" customWidth="1"/>
    <col min="13060" max="13060" width="8.109375" style="2" customWidth="1"/>
    <col min="13061" max="13061" width="9.44140625" style="2" customWidth="1"/>
    <col min="13062" max="13067" width="7.6640625" style="2" customWidth="1"/>
    <col min="13068" max="13068" width="8.44140625" style="2" customWidth="1"/>
    <col min="13069" max="13069" width="17.33203125" style="2" customWidth="1"/>
    <col min="13070" max="13312" width="8.88671875" style="2"/>
    <col min="13313" max="13313" width="35" style="2" customWidth="1"/>
    <col min="13314" max="13314" width="7.6640625" style="2" customWidth="1"/>
    <col min="13315" max="13315" width="8" style="2" customWidth="1"/>
    <col min="13316" max="13316" width="8.109375" style="2" customWidth="1"/>
    <col min="13317" max="13317" width="9.44140625" style="2" customWidth="1"/>
    <col min="13318" max="13323" width="7.6640625" style="2" customWidth="1"/>
    <col min="13324" max="13324" width="8.44140625" style="2" customWidth="1"/>
    <col min="13325" max="13325" width="17.33203125" style="2" customWidth="1"/>
    <col min="13326" max="13568" width="8.88671875" style="2"/>
    <col min="13569" max="13569" width="35" style="2" customWidth="1"/>
    <col min="13570" max="13570" width="7.6640625" style="2" customWidth="1"/>
    <col min="13571" max="13571" width="8" style="2" customWidth="1"/>
    <col min="13572" max="13572" width="8.109375" style="2" customWidth="1"/>
    <col min="13573" max="13573" width="9.44140625" style="2" customWidth="1"/>
    <col min="13574" max="13579" width="7.6640625" style="2" customWidth="1"/>
    <col min="13580" max="13580" width="8.44140625" style="2" customWidth="1"/>
    <col min="13581" max="13581" width="17.33203125" style="2" customWidth="1"/>
    <col min="13582" max="13824" width="8.88671875" style="2"/>
    <col min="13825" max="13825" width="35" style="2" customWidth="1"/>
    <col min="13826" max="13826" width="7.6640625" style="2" customWidth="1"/>
    <col min="13827" max="13827" width="8" style="2" customWidth="1"/>
    <col min="13828" max="13828" width="8.109375" style="2" customWidth="1"/>
    <col min="13829" max="13829" width="9.44140625" style="2" customWidth="1"/>
    <col min="13830" max="13835" width="7.6640625" style="2" customWidth="1"/>
    <col min="13836" max="13836" width="8.44140625" style="2" customWidth="1"/>
    <col min="13837" max="13837" width="17.33203125" style="2" customWidth="1"/>
    <col min="13838" max="14080" width="8.88671875" style="2"/>
    <col min="14081" max="14081" width="35" style="2" customWidth="1"/>
    <col min="14082" max="14082" width="7.6640625" style="2" customWidth="1"/>
    <col min="14083" max="14083" width="8" style="2" customWidth="1"/>
    <col min="14084" max="14084" width="8.109375" style="2" customWidth="1"/>
    <col min="14085" max="14085" width="9.44140625" style="2" customWidth="1"/>
    <col min="14086" max="14091" width="7.6640625" style="2" customWidth="1"/>
    <col min="14092" max="14092" width="8.44140625" style="2" customWidth="1"/>
    <col min="14093" max="14093" width="17.33203125" style="2" customWidth="1"/>
    <col min="14094" max="14336" width="8.88671875" style="2"/>
    <col min="14337" max="14337" width="35" style="2" customWidth="1"/>
    <col min="14338" max="14338" width="7.6640625" style="2" customWidth="1"/>
    <col min="14339" max="14339" width="8" style="2" customWidth="1"/>
    <col min="14340" max="14340" width="8.109375" style="2" customWidth="1"/>
    <col min="14341" max="14341" width="9.44140625" style="2" customWidth="1"/>
    <col min="14342" max="14347" width="7.6640625" style="2" customWidth="1"/>
    <col min="14348" max="14348" width="8.44140625" style="2" customWidth="1"/>
    <col min="14349" max="14349" width="17.33203125" style="2" customWidth="1"/>
    <col min="14350" max="14592" width="8.88671875" style="2"/>
    <col min="14593" max="14593" width="35" style="2" customWidth="1"/>
    <col min="14594" max="14594" width="7.6640625" style="2" customWidth="1"/>
    <col min="14595" max="14595" width="8" style="2" customWidth="1"/>
    <col min="14596" max="14596" width="8.109375" style="2" customWidth="1"/>
    <col min="14597" max="14597" width="9.44140625" style="2" customWidth="1"/>
    <col min="14598" max="14603" width="7.6640625" style="2" customWidth="1"/>
    <col min="14604" max="14604" width="8.44140625" style="2" customWidth="1"/>
    <col min="14605" max="14605" width="17.33203125" style="2" customWidth="1"/>
    <col min="14606" max="14848" width="8.88671875" style="2"/>
    <col min="14849" max="14849" width="35" style="2" customWidth="1"/>
    <col min="14850" max="14850" width="7.6640625" style="2" customWidth="1"/>
    <col min="14851" max="14851" width="8" style="2" customWidth="1"/>
    <col min="14852" max="14852" width="8.109375" style="2" customWidth="1"/>
    <col min="14853" max="14853" width="9.44140625" style="2" customWidth="1"/>
    <col min="14854" max="14859" width="7.6640625" style="2" customWidth="1"/>
    <col min="14860" max="14860" width="8.44140625" style="2" customWidth="1"/>
    <col min="14861" max="14861" width="17.33203125" style="2" customWidth="1"/>
    <col min="14862" max="15104" width="8.88671875" style="2"/>
    <col min="15105" max="15105" width="35" style="2" customWidth="1"/>
    <col min="15106" max="15106" width="7.6640625" style="2" customWidth="1"/>
    <col min="15107" max="15107" width="8" style="2" customWidth="1"/>
    <col min="15108" max="15108" width="8.109375" style="2" customWidth="1"/>
    <col min="15109" max="15109" width="9.44140625" style="2" customWidth="1"/>
    <col min="15110" max="15115" width="7.6640625" style="2" customWidth="1"/>
    <col min="15116" max="15116" width="8.44140625" style="2" customWidth="1"/>
    <col min="15117" max="15117" width="17.33203125" style="2" customWidth="1"/>
    <col min="15118" max="15360" width="8.88671875" style="2"/>
    <col min="15361" max="15361" width="35" style="2" customWidth="1"/>
    <col min="15362" max="15362" width="7.6640625" style="2" customWidth="1"/>
    <col min="15363" max="15363" width="8" style="2" customWidth="1"/>
    <col min="15364" max="15364" width="8.109375" style="2" customWidth="1"/>
    <col min="15365" max="15365" width="9.44140625" style="2" customWidth="1"/>
    <col min="15366" max="15371" width="7.6640625" style="2" customWidth="1"/>
    <col min="15372" max="15372" width="8.44140625" style="2" customWidth="1"/>
    <col min="15373" max="15373" width="17.33203125" style="2" customWidth="1"/>
    <col min="15374" max="15616" width="8.88671875" style="2"/>
    <col min="15617" max="15617" width="35" style="2" customWidth="1"/>
    <col min="15618" max="15618" width="7.6640625" style="2" customWidth="1"/>
    <col min="15619" max="15619" width="8" style="2" customWidth="1"/>
    <col min="15620" max="15620" width="8.109375" style="2" customWidth="1"/>
    <col min="15621" max="15621" width="9.44140625" style="2" customWidth="1"/>
    <col min="15622" max="15627" width="7.6640625" style="2" customWidth="1"/>
    <col min="15628" max="15628" width="8.44140625" style="2" customWidth="1"/>
    <col min="15629" max="15629" width="17.33203125" style="2" customWidth="1"/>
    <col min="15630" max="15872" width="8.88671875" style="2"/>
    <col min="15873" max="15873" width="35" style="2" customWidth="1"/>
    <col min="15874" max="15874" width="7.6640625" style="2" customWidth="1"/>
    <col min="15875" max="15875" width="8" style="2" customWidth="1"/>
    <col min="15876" max="15876" width="8.109375" style="2" customWidth="1"/>
    <col min="15877" max="15877" width="9.44140625" style="2" customWidth="1"/>
    <col min="15878" max="15883" width="7.6640625" style="2" customWidth="1"/>
    <col min="15884" max="15884" width="8.44140625" style="2" customWidth="1"/>
    <col min="15885" max="15885" width="17.33203125" style="2" customWidth="1"/>
    <col min="15886" max="16128" width="8.88671875" style="2"/>
    <col min="16129" max="16129" width="35" style="2" customWidth="1"/>
    <col min="16130" max="16130" width="7.6640625" style="2" customWidth="1"/>
    <col min="16131" max="16131" width="8" style="2" customWidth="1"/>
    <col min="16132" max="16132" width="8.109375" style="2" customWidth="1"/>
    <col min="16133" max="16133" width="9.44140625" style="2" customWidth="1"/>
    <col min="16134" max="16139" width="7.6640625" style="2" customWidth="1"/>
    <col min="16140" max="16140" width="8.44140625" style="2" customWidth="1"/>
    <col min="16141" max="16141" width="17.33203125" style="2" customWidth="1"/>
    <col min="16142" max="16384" width="8.88671875" style="2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1" t="s">
        <v>2</v>
      </c>
      <c r="B3" s="3" t="s">
        <v>3</v>
      </c>
      <c r="C3" s="3"/>
      <c r="D3" s="3"/>
      <c r="E3" s="3"/>
      <c r="F3" s="3"/>
      <c r="G3" s="3" t="s">
        <v>178</v>
      </c>
      <c r="H3" s="3"/>
      <c r="I3" s="3"/>
      <c r="J3" s="3"/>
      <c r="K3" s="3"/>
      <c r="L3" s="1" t="s">
        <v>4</v>
      </c>
      <c r="M3" s="1" t="s">
        <v>5</v>
      </c>
    </row>
    <row r="4" spans="1:13" ht="11.4" customHeight="1" x14ac:dyDescent="0.2">
      <c r="A4" s="1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1"/>
      <c r="M4" s="1"/>
    </row>
    <row r="5" spans="1:13" x14ac:dyDescent="0.2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1.4" customHeight="1" x14ac:dyDescent="0.2">
      <c r="A6" s="6" t="s">
        <v>12</v>
      </c>
      <c r="B6" s="7">
        <v>205</v>
      </c>
      <c r="C6" s="7">
        <v>4.57</v>
      </c>
      <c r="D6" s="7">
        <v>5.6</v>
      </c>
      <c r="E6" s="7">
        <v>32.619999999999997</v>
      </c>
      <c r="F6" s="7">
        <v>197.26</v>
      </c>
      <c r="G6" s="7">
        <v>250</v>
      </c>
      <c r="H6" s="7">
        <v>5.56</v>
      </c>
      <c r="I6" s="7">
        <v>9.6300000000000008</v>
      </c>
      <c r="J6" s="7">
        <v>39.49</v>
      </c>
      <c r="K6" s="7">
        <v>264.58</v>
      </c>
      <c r="L6" s="7" t="s">
        <v>13</v>
      </c>
      <c r="M6" s="9" t="s">
        <v>14</v>
      </c>
    </row>
    <row r="7" spans="1:13" ht="11.4" customHeight="1" x14ac:dyDescent="0.2">
      <c r="A7" s="6" t="s">
        <v>15</v>
      </c>
      <c r="B7" s="10">
        <v>30</v>
      </c>
      <c r="C7" s="7">
        <v>6.96</v>
      </c>
      <c r="D7" s="7">
        <v>8.85</v>
      </c>
      <c r="E7" s="7">
        <v>0</v>
      </c>
      <c r="F7" s="7">
        <v>108</v>
      </c>
      <c r="G7" s="10">
        <v>30</v>
      </c>
      <c r="H7" s="7">
        <v>6.96</v>
      </c>
      <c r="I7" s="7">
        <v>8.85</v>
      </c>
      <c r="J7" s="7">
        <v>0</v>
      </c>
      <c r="K7" s="7">
        <v>108</v>
      </c>
      <c r="L7" s="7" t="s">
        <v>16</v>
      </c>
      <c r="M7" s="6" t="s">
        <v>17</v>
      </c>
    </row>
    <row r="8" spans="1:13" s="12" customFormat="1" x14ac:dyDescent="0.2">
      <c r="A8" s="11" t="s">
        <v>18</v>
      </c>
      <c r="B8" s="7">
        <v>30</v>
      </c>
      <c r="C8" s="7">
        <f>4.75/50*30</f>
        <v>2.85</v>
      </c>
      <c r="D8" s="7">
        <f>1.5/50*30</f>
        <v>0.89999999999999991</v>
      </c>
      <c r="E8" s="7">
        <f>26/50*30</f>
        <v>15.600000000000001</v>
      </c>
      <c r="F8" s="7">
        <f>132.5/50*30</f>
        <v>79.5</v>
      </c>
      <c r="G8" s="7">
        <v>60</v>
      </c>
      <c r="H8" s="7">
        <v>5.7</v>
      </c>
      <c r="I8" s="7">
        <v>1.8</v>
      </c>
      <c r="J8" s="7">
        <v>31.2</v>
      </c>
      <c r="K8" s="7">
        <v>159</v>
      </c>
      <c r="L8" s="10" t="s">
        <v>19</v>
      </c>
      <c r="M8" s="9" t="s">
        <v>20</v>
      </c>
    </row>
    <row r="9" spans="1:13" ht="12.75" customHeight="1" x14ac:dyDescent="0.2">
      <c r="A9" s="11" t="s">
        <v>21</v>
      </c>
      <c r="B9" s="10">
        <v>215</v>
      </c>
      <c r="C9" s="10">
        <v>7.0000000000000007E-2</v>
      </c>
      <c r="D9" s="10">
        <v>0.02</v>
      </c>
      <c r="E9" s="10">
        <v>15</v>
      </c>
      <c r="F9" s="10">
        <v>60</v>
      </c>
      <c r="G9" s="10">
        <v>215</v>
      </c>
      <c r="H9" s="10">
        <v>7.0000000000000007E-2</v>
      </c>
      <c r="I9" s="10">
        <v>0.02</v>
      </c>
      <c r="J9" s="10">
        <v>15</v>
      </c>
      <c r="K9" s="10">
        <v>60</v>
      </c>
      <c r="L9" s="10" t="s">
        <v>22</v>
      </c>
      <c r="M9" s="6" t="s">
        <v>23</v>
      </c>
    </row>
    <row r="10" spans="1:13" s="15" customFormat="1" ht="10.95" customHeight="1" x14ac:dyDescent="0.3">
      <c r="A10" s="14" t="s">
        <v>24</v>
      </c>
      <c r="B10" s="10">
        <v>200</v>
      </c>
      <c r="C10" s="10">
        <v>0.6</v>
      </c>
      <c r="D10" s="10">
        <v>0.4</v>
      </c>
      <c r="E10" s="10">
        <v>20.2</v>
      </c>
      <c r="F10" s="10">
        <v>92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/>
      <c r="M10" s="11"/>
    </row>
    <row r="11" spans="1:13" ht="11.4" customHeight="1" x14ac:dyDescent="0.2">
      <c r="A11" s="16" t="s">
        <v>25</v>
      </c>
      <c r="B11" s="4">
        <f t="shared" ref="B11:K11" si="0">SUM(B6:B10)</f>
        <v>680</v>
      </c>
      <c r="C11" s="31">
        <f t="shared" si="0"/>
        <v>15.05</v>
      </c>
      <c r="D11" s="31">
        <f t="shared" si="0"/>
        <v>15.77</v>
      </c>
      <c r="E11" s="31">
        <f t="shared" si="0"/>
        <v>83.42</v>
      </c>
      <c r="F11" s="31">
        <f t="shared" si="0"/>
        <v>536.76</v>
      </c>
      <c r="G11" s="31">
        <f t="shared" si="0"/>
        <v>555</v>
      </c>
      <c r="H11" s="31">
        <f t="shared" si="0"/>
        <v>18.29</v>
      </c>
      <c r="I11" s="31">
        <f t="shared" si="0"/>
        <v>20.3</v>
      </c>
      <c r="J11" s="31">
        <f t="shared" si="0"/>
        <v>85.69</v>
      </c>
      <c r="K11" s="31">
        <f t="shared" si="0"/>
        <v>591.57999999999993</v>
      </c>
      <c r="L11" s="4"/>
      <c r="M11" s="6"/>
    </row>
    <row r="12" spans="1:13" x14ac:dyDescent="0.2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" customHeight="1" x14ac:dyDescent="0.2">
      <c r="A13" s="6" t="s">
        <v>27</v>
      </c>
      <c r="B13" s="10">
        <v>200</v>
      </c>
      <c r="C13" s="7">
        <v>1.8</v>
      </c>
      <c r="D13" s="7">
        <v>5.3</v>
      </c>
      <c r="E13" s="7">
        <v>10.9</v>
      </c>
      <c r="F13" s="7">
        <v>100.5</v>
      </c>
      <c r="G13" s="7">
        <v>260</v>
      </c>
      <c r="H13" s="7">
        <v>2.35</v>
      </c>
      <c r="I13" s="7">
        <v>6.6</v>
      </c>
      <c r="J13" s="7">
        <v>14.05</v>
      </c>
      <c r="K13" s="7">
        <v>124.8</v>
      </c>
      <c r="L13" s="7" t="s">
        <v>28</v>
      </c>
      <c r="M13" s="9" t="s">
        <v>29</v>
      </c>
    </row>
    <row r="14" spans="1:13" s="12" customFormat="1" x14ac:dyDescent="0.2">
      <c r="A14" s="11" t="s">
        <v>30</v>
      </c>
      <c r="B14" s="10">
        <v>90</v>
      </c>
      <c r="C14" s="7">
        <v>10.6</v>
      </c>
      <c r="D14" s="7">
        <v>12.6</v>
      </c>
      <c r="E14" s="7">
        <v>9.06</v>
      </c>
      <c r="F14" s="7">
        <v>207.09</v>
      </c>
      <c r="G14" s="7">
        <v>100</v>
      </c>
      <c r="H14" s="32">
        <v>11.63</v>
      </c>
      <c r="I14" s="32">
        <v>14.08</v>
      </c>
      <c r="J14" s="32">
        <v>10.08</v>
      </c>
      <c r="K14" s="32">
        <v>230.1</v>
      </c>
      <c r="L14" s="10" t="s">
        <v>31</v>
      </c>
      <c r="M14" s="6" t="s">
        <v>32</v>
      </c>
    </row>
    <row r="15" spans="1:13" ht="12" customHeight="1" x14ac:dyDescent="0.2">
      <c r="A15" s="6" t="s">
        <v>33</v>
      </c>
      <c r="B15" s="10">
        <v>5</v>
      </c>
      <c r="C15" s="7">
        <v>0.04</v>
      </c>
      <c r="D15" s="7">
        <v>3.6</v>
      </c>
      <c r="E15" s="7">
        <v>0.06</v>
      </c>
      <c r="F15" s="7">
        <v>33</v>
      </c>
      <c r="G15" s="10">
        <v>10</v>
      </c>
      <c r="H15" s="7">
        <v>0.08</v>
      </c>
      <c r="I15" s="7">
        <v>7.25</v>
      </c>
      <c r="J15" s="7">
        <v>0.13</v>
      </c>
      <c r="K15" s="7">
        <v>66</v>
      </c>
      <c r="L15" s="7" t="s">
        <v>34</v>
      </c>
      <c r="M15" s="9" t="s">
        <v>35</v>
      </c>
    </row>
    <row r="16" spans="1:13" x14ac:dyDescent="0.2">
      <c r="A16" s="11" t="s">
        <v>36</v>
      </c>
      <c r="B16" s="10">
        <v>150</v>
      </c>
      <c r="C16" s="10">
        <v>3.06</v>
      </c>
      <c r="D16" s="10">
        <v>4.8</v>
      </c>
      <c r="E16" s="10">
        <v>20.440000000000001</v>
      </c>
      <c r="F16" s="10">
        <v>137.25</v>
      </c>
      <c r="G16" s="10">
        <v>180</v>
      </c>
      <c r="H16" s="7">
        <v>3.67</v>
      </c>
      <c r="I16" s="7">
        <v>5.76</v>
      </c>
      <c r="J16" s="7">
        <v>24.53</v>
      </c>
      <c r="K16" s="7">
        <v>164.7</v>
      </c>
      <c r="L16" s="10" t="s">
        <v>37</v>
      </c>
      <c r="M16" s="11" t="s">
        <v>38</v>
      </c>
    </row>
    <row r="17" spans="1:256" ht="24.75" customHeight="1" x14ac:dyDescent="0.2">
      <c r="A17" s="14" t="s">
        <v>39</v>
      </c>
      <c r="B17" s="7">
        <v>60</v>
      </c>
      <c r="C17" s="7">
        <v>1.41</v>
      </c>
      <c r="D17" s="7">
        <v>0.09</v>
      </c>
      <c r="E17" s="7">
        <v>4.05</v>
      </c>
      <c r="F17" s="7">
        <v>22.5</v>
      </c>
      <c r="G17" s="7">
        <v>100</v>
      </c>
      <c r="H17" s="7">
        <v>2.35</v>
      </c>
      <c r="I17" s="7">
        <v>0.15</v>
      </c>
      <c r="J17" s="7">
        <v>6.75</v>
      </c>
      <c r="K17" s="7">
        <v>37.5</v>
      </c>
      <c r="L17" s="7" t="s">
        <v>40</v>
      </c>
      <c r="M17" s="11" t="s">
        <v>41</v>
      </c>
    </row>
    <row r="18" spans="1:256" x14ac:dyDescent="0.2">
      <c r="A18" s="6" t="s">
        <v>42</v>
      </c>
      <c r="B18" s="10">
        <v>200</v>
      </c>
      <c r="C18" s="7">
        <v>0.15</v>
      </c>
      <c r="D18" s="7">
        <v>0.06</v>
      </c>
      <c r="E18" s="7">
        <v>20.65</v>
      </c>
      <c r="F18" s="7">
        <v>82.9</v>
      </c>
      <c r="G18" s="10">
        <v>200</v>
      </c>
      <c r="H18" s="7">
        <v>0.15</v>
      </c>
      <c r="I18" s="7">
        <v>0.06</v>
      </c>
      <c r="J18" s="7">
        <v>20.65</v>
      </c>
      <c r="K18" s="7">
        <v>82.9</v>
      </c>
      <c r="L18" s="7" t="s">
        <v>43</v>
      </c>
      <c r="M18" s="11" t="s">
        <v>44</v>
      </c>
    </row>
    <row r="19" spans="1:256" x14ac:dyDescent="0.2">
      <c r="A19" s="14" t="s">
        <v>45</v>
      </c>
      <c r="B19" s="7">
        <v>40</v>
      </c>
      <c r="C19" s="7">
        <v>2.6</v>
      </c>
      <c r="D19" s="7">
        <v>0.4</v>
      </c>
      <c r="E19" s="7">
        <v>17.2</v>
      </c>
      <c r="F19" s="7">
        <v>85</v>
      </c>
      <c r="G19" s="7">
        <v>40</v>
      </c>
      <c r="H19" s="7">
        <v>2.6</v>
      </c>
      <c r="I19" s="7">
        <v>0.4</v>
      </c>
      <c r="J19" s="7">
        <v>17.2</v>
      </c>
      <c r="K19" s="7">
        <v>85</v>
      </c>
      <c r="L19" s="7" t="s">
        <v>46</v>
      </c>
      <c r="M19" s="6" t="s">
        <v>47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x14ac:dyDescent="0.2">
      <c r="A20" s="14" t="s">
        <v>48</v>
      </c>
      <c r="B20" s="10">
        <v>40</v>
      </c>
      <c r="C20" s="7">
        <v>3.2</v>
      </c>
      <c r="D20" s="7">
        <v>0.4</v>
      </c>
      <c r="E20" s="7">
        <v>20.399999999999999</v>
      </c>
      <c r="F20" s="7">
        <v>100</v>
      </c>
      <c r="G20" s="10">
        <v>40</v>
      </c>
      <c r="H20" s="7">
        <v>3.2</v>
      </c>
      <c r="I20" s="7">
        <v>0.4</v>
      </c>
      <c r="J20" s="7">
        <v>20.399999999999999</v>
      </c>
      <c r="K20" s="7">
        <v>100</v>
      </c>
      <c r="L20" s="10" t="s">
        <v>46</v>
      </c>
      <c r="M20" s="11" t="s">
        <v>49</v>
      </c>
    </row>
    <row r="21" spans="1:256" x14ac:dyDescent="0.2">
      <c r="A21" s="16" t="s">
        <v>25</v>
      </c>
      <c r="B21" s="4">
        <f t="shared" ref="B21:K21" si="1">SUM(B13:B20)</f>
        <v>785</v>
      </c>
      <c r="C21" s="31">
        <f t="shared" si="1"/>
        <v>22.86</v>
      </c>
      <c r="D21" s="31">
        <f t="shared" si="1"/>
        <v>27.249999999999996</v>
      </c>
      <c r="E21" s="31">
        <f t="shared" si="1"/>
        <v>102.75999999999999</v>
      </c>
      <c r="F21" s="31">
        <f t="shared" si="1"/>
        <v>768.24</v>
      </c>
      <c r="G21" s="31">
        <f t="shared" si="1"/>
        <v>930</v>
      </c>
      <c r="H21" s="31">
        <f t="shared" si="1"/>
        <v>26.03</v>
      </c>
      <c r="I21" s="31">
        <f t="shared" si="1"/>
        <v>34.699999999999996</v>
      </c>
      <c r="J21" s="31">
        <f t="shared" si="1"/>
        <v>113.78999999999999</v>
      </c>
      <c r="K21" s="31">
        <f t="shared" si="1"/>
        <v>890.99999999999989</v>
      </c>
      <c r="L21" s="4"/>
      <c r="M21" s="6"/>
    </row>
    <row r="22" spans="1:256" x14ac:dyDescent="0.2">
      <c r="A22" s="1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256" s="19" customFormat="1" x14ac:dyDescent="0.2">
      <c r="A23" s="14" t="s">
        <v>180</v>
      </c>
      <c r="B23" s="7">
        <v>100</v>
      </c>
      <c r="C23" s="7">
        <v>8.5</v>
      </c>
      <c r="D23" s="7">
        <v>7.98</v>
      </c>
      <c r="E23" s="7">
        <v>38.880000000000003</v>
      </c>
      <c r="F23" s="7">
        <v>244.8</v>
      </c>
      <c r="G23" s="7">
        <v>100</v>
      </c>
      <c r="H23" s="7">
        <v>8.5</v>
      </c>
      <c r="I23" s="7">
        <v>7.98</v>
      </c>
      <c r="J23" s="7">
        <v>38.880000000000003</v>
      </c>
      <c r="K23" s="7">
        <v>244.8</v>
      </c>
      <c r="L23" s="7" t="s">
        <v>181</v>
      </c>
      <c r="M23" s="9" t="s">
        <v>182</v>
      </c>
    </row>
    <row r="24" spans="1:256" x14ac:dyDescent="0.2">
      <c r="A24" s="6" t="s">
        <v>183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100</v>
      </c>
      <c r="H24" s="7">
        <v>0.4</v>
      </c>
      <c r="I24" s="7">
        <v>0.4</v>
      </c>
      <c r="J24" s="7">
        <v>9.8000000000000007</v>
      </c>
      <c r="K24" s="7">
        <v>47</v>
      </c>
      <c r="L24" s="10" t="s">
        <v>55</v>
      </c>
      <c r="M24" s="6" t="s">
        <v>56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x14ac:dyDescent="0.2">
      <c r="A25" s="20" t="s">
        <v>57</v>
      </c>
      <c r="B25" s="7">
        <v>222</v>
      </c>
      <c r="C25" s="10">
        <v>0.13</v>
      </c>
      <c r="D25" s="10">
        <v>0.02</v>
      </c>
      <c r="E25" s="10">
        <v>15.2</v>
      </c>
      <c r="F25" s="10">
        <v>62</v>
      </c>
      <c r="G25" s="7">
        <v>222</v>
      </c>
      <c r="H25" s="10">
        <v>0.13</v>
      </c>
      <c r="I25" s="10">
        <v>0.02</v>
      </c>
      <c r="J25" s="10">
        <v>15.2</v>
      </c>
      <c r="K25" s="10">
        <v>62</v>
      </c>
      <c r="L25" s="10" t="s">
        <v>58</v>
      </c>
      <c r="M25" s="14" t="s">
        <v>59</v>
      </c>
    </row>
    <row r="26" spans="1:256" x14ac:dyDescent="0.2">
      <c r="A26" s="16" t="s">
        <v>25</v>
      </c>
      <c r="B26" s="4">
        <f>SUM(B23:B25)</f>
        <v>322</v>
      </c>
      <c r="C26" s="4">
        <f t="shared" ref="C26:K26" si="2">SUM(C23:C25)</f>
        <v>8.6300000000000008</v>
      </c>
      <c r="D26" s="4">
        <f t="shared" si="2"/>
        <v>8</v>
      </c>
      <c r="E26" s="4">
        <f t="shared" si="2"/>
        <v>54.08</v>
      </c>
      <c r="F26" s="4">
        <f t="shared" si="2"/>
        <v>306.8</v>
      </c>
      <c r="G26" s="4">
        <f t="shared" si="2"/>
        <v>422</v>
      </c>
      <c r="H26" s="4">
        <f t="shared" si="2"/>
        <v>9.0300000000000011</v>
      </c>
      <c r="I26" s="4">
        <f t="shared" si="2"/>
        <v>8.4</v>
      </c>
      <c r="J26" s="4">
        <f t="shared" si="2"/>
        <v>63.88000000000001</v>
      </c>
      <c r="K26" s="4">
        <f t="shared" si="2"/>
        <v>353.8</v>
      </c>
      <c r="L26" s="4"/>
      <c r="M26" s="6"/>
    </row>
    <row r="27" spans="1:256" x14ac:dyDescent="0.2">
      <c r="A27" s="16" t="s">
        <v>184</v>
      </c>
      <c r="B27" s="4">
        <f>SUM(B11,B21,B26)</f>
        <v>1787</v>
      </c>
      <c r="C27" s="4">
        <f t="shared" ref="C27:I27" si="3">SUM(C11,C21,C26)</f>
        <v>46.54</v>
      </c>
      <c r="D27" s="4">
        <f t="shared" si="3"/>
        <v>51.019999999999996</v>
      </c>
      <c r="E27" s="4">
        <f t="shared" si="3"/>
        <v>240.26</v>
      </c>
      <c r="F27" s="4">
        <f t="shared" si="3"/>
        <v>1611.8</v>
      </c>
      <c r="G27" s="4">
        <f t="shared" si="3"/>
        <v>1907</v>
      </c>
      <c r="H27" s="4">
        <f t="shared" si="3"/>
        <v>53.35</v>
      </c>
      <c r="I27" s="4">
        <f t="shared" si="3"/>
        <v>63.4</v>
      </c>
      <c r="J27" s="4">
        <f>SUM(J11,J21,J26)</f>
        <v>263.36</v>
      </c>
      <c r="K27" s="4">
        <f>SUM(K11,K21,K26)</f>
        <v>1836.3799999999999</v>
      </c>
      <c r="L27" s="4"/>
      <c r="M27" s="6"/>
    </row>
    <row r="28" spans="1:256" x14ac:dyDescent="0.2">
      <c r="A28" s="3" t="s">
        <v>50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56" x14ac:dyDescent="0.2">
      <c r="A29" s="1" t="s">
        <v>2</v>
      </c>
      <c r="B29" s="3" t="s">
        <v>3</v>
      </c>
      <c r="C29" s="3"/>
      <c r="D29" s="3"/>
      <c r="E29" s="3"/>
      <c r="F29" s="3"/>
      <c r="G29" s="3" t="s">
        <v>178</v>
      </c>
      <c r="H29" s="3"/>
      <c r="I29" s="3"/>
      <c r="J29" s="3"/>
      <c r="K29" s="3"/>
      <c r="L29" s="1" t="s">
        <v>4</v>
      </c>
      <c r="M29" s="1" t="s">
        <v>5</v>
      </c>
    </row>
    <row r="30" spans="1:256" ht="11.4" customHeight="1" x14ac:dyDescent="0.2">
      <c r="A30" s="1"/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1"/>
      <c r="M30" s="1"/>
    </row>
    <row r="31" spans="1:256" x14ac:dyDescent="0.2">
      <c r="A31" s="1" t="s">
        <v>11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56" x14ac:dyDescent="0.2">
      <c r="A32" s="6" t="s">
        <v>51</v>
      </c>
      <c r="B32" s="10">
        <v>150</v>
      </c>
      <c r="C32" s="7">
        <v>15.42</v>
      </c>
      <c r="D32" s="7">
        <v>13.62</v>
      </c>
      <c r="E32" s="7">
        <v>42.28</v>
      </c>
      <c r="F32" s="7">
        <v>361.12</v>
      </c>
      <c r="G32" s="7">
        <v>200</v>
      </c>
      <c r="H32" s="7">
        <v>20.56</v>
      </c>
      <c r="I32" s="7">
        <v>18.16</v>
      </c>
      <c r="J32" s="7">
        <v>56.38</v>
      </c>
      <c r="K32" s="7">
        <v>481.5</v>
      </c>
      <c r="L32" s="10" t="s">
        <v>52</v>
      </c>
      <c r="M32" s="9" t="s">
        <v>53</v>
      </c>
    </row>
    <row r="33" spans="1:256" s="19" customFormat="1" x14ac:dyDescent="0.2">
      <c r="A33" s="11" t="s">
        <v>18</v>
      </c>
      <c r="B33" s="7">
        <v>40</v>
      </c>
      <c r="C33" s="7">
        <f>4.75/50*40</f>
        <v>3.8</v>
      </c>
      <c r="D33" s="7">
        <f>1.5/50*40</f>
        <v>1.2</v>
      </c>
      <c r="E33" s="7">
        <f>26/50*40</f>
        <v>20.8</v>
      </c>
      <c r="F33" s="7">
        <f>132.5/40*30</f>
        <v>99.375</v>
      </c>
      <c r="G33" s="7">
        <v>50</v>
      </c>
      <c r="H33" s="7">
        <v>4.75</v>
      </c>
      <c r="I33" s="7">
        <v>1.5</v>
      </c>
      <c r="J33" s="7">
        <v>26</v>
      </c>
      <c r="K33" s="7">
        <v>132.5</v>
      </c>
      <c r="L33" s="10" t="s">
        <v>19</v>
      </c>
      <c r="M33" s="9" t="s">
        <v>20</v>
      </c>
    </row>
    <row r="34" spans="1:256" s="19" customFormat="1" x14ac:dyDescent="0.2">
      <c r="A34" s="6" t="s">
        <v>54</v>
      </c>
      <c r="B34" s="10">
        <v>100</v>
      </c>
      <c r="C34" s="7">
        <v>0.4</v>
      </c>
      <c r="D34" s="7">
        <v>0.4</v>
      </c>
      <c r="E34" s="7">
        <f>19.6/2</f>
        <v>9.8000000000000007</v>
      </c>
      <c r="F34" s="7">
        <f>94/2</f>
        <v>47</v>
      </c>
      <c r="G34" s="10">
        <v>100</v>
      </c>
      <c r="H34" s="7">
        <v>0.4</v>
      </c>
      <c r="I34" s="7">
        <v>0.4</v>
      </c>
      <c r="J34" s="7">
        <f>19.6/2</f>
        <v>9.8000000000000007</v>
      </c>
      <c r="K34" s="7">
        <f>94/2</f>
        <v>47</v>
      </c>
      <c r="L34" s="10" t="s">
        <v>55</v>
      </c>
      <c r="M34" s="6" t="s">
        <v>56</v>
      </c>
    </row>
    <row r="35" spans="1:256" x14ac:dyDescent="0.2">
      <c r="A35" s="20" t="s">
        <v>57</v>
      </c>
      <c r="B35" s="7">
        <v>222</v>
      </c>
      <c r="C35" s="10">
        <v>0.13</v>
      </c>
      <c r="D35" s="10">
        <v>0.02</v>
      </c>
      <c r="E35" s="10">
        <v>15.2</v>
      </c>
      <c r="F35" s="10">
        <v>62</v>
      </c>
      <c r="G35" s="7">
        <v>222</v>
      </c>
      <c r="H35" s="10">
        <v>0.13</v>
      </c>
      <c r="I35" s="10">
        <v>0.02</v>
      </c>
      <c r="J35" s="10">
        <v>15.2</v>
      </c>
      <c r="K35" s="10">
        <v>62</v>
      </c>
      <c r="L35" s="10" t="s">
        <v>58</v>
      </c>
      <c r="M35" s="14" t="s">
        <v>59</v>
      </c>
    </row>
    <row r="36" spans="1:256" x14ac:dyDescent="0.2">
      <c r="A36" s="16" t="s">
        <v>25</v>
      </c>
      <c r="B36" s="4">
        <f t="shared" ref="B36:K36" si="4">SUM(B32:B35)</f>
        <v>512</v>
      </c>
      <c r="C36" s="31">
        <f t="shared" si="4"/>
        <v>19.749999999999996</v>
      </c>
      <c r="D36" s="31">
        <f t="shared" si="4"/>
        <v>15.239999999999998</v>
      </c>
      <c r="E36" s="31">
        <f t="shared" si="4"/>
        <v>88.08</v>
      </c>
      <c r="F36" s="31">
        <f t="shared" si="4"/>
        <v>569.495</v>
      </c>
      <c r="G36" s="31">
        <f t="shared" si="4"/>
        <v>572</v>
      </c>
      <c r="H36" s="31">
        <f t="shared" si="4"/>
        <v>25.839999999999996</v>
      </c>
      <c r="I36" s="31">
        <f t="shared" si="4"/>
        <v>20.079999999999998</v>
      </c>
      <c r="J36" s="31">
        <f t="shared" si="4"/>
        <v>107.38</v>
      </c>
      <c r="K36" s="31">
        <f t="shared" si="4"/>
        <v>723</v>
      </c>
      <c r="L36" s="4"/>
      <c r="M36" s="6"/>
    </row>
    <row r="37" spans="1:256" x14ac:dyDescent="0.2">
      <c r="A37" s="3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56" ht="12" customHeight="1" x14ac:dyDescent="0.2">
      <c r="A38" s="6" t="s">
        <v>60</v>
      </c>
      <c r="B38" s="7">
        <v>200</v>
      </c>
      <c r="C38" s="7">
        <v>4.4000000000000004</v>
      </c>
      <c r="D38" s="7">
        <v>4.2</v>
      </c>
      <c r="E38" s="7">
        <v>13.2</v>
      </c>
      <c r="F38" s="7">
        <v>118.6</v>
      </c>
      <c r="G38" s="7">
        <v>250</v>
      </c>
      <c r="H38" s="7">
        <v>5.49</v>
      </c>
      <c r="I38" s="7">
        <v>5.27</v>
      </c>
      <c r="J38" s="7">
        <v>16.54</v>
      </c>
      <c r="K38" s="7">
        <v>148.25</v>
      </c>
      <c r="L38" s="7" t="s">
        <v>61</v>
      </c>
      <c r="M38" s="9" t="s">
        <v>62</v>
      </c>
    </row>
    <row r="39" spans="1:256" x14ac:dyDescent="0.2">
      <c r="A39" s="14" t="s">
        <v>63</v>
      </c>
      <c r="B39" s="10">
        <v>90</v>
      </c>
      <c r="C39" s="7">
        <v>11.52</v>
      </c>
      <c r="D39" s="7">
        <v>13</v>
      </c>
      <c r="E39" s="7">
        <v>4.05</v>
      </c>
      <c r="F39" s="7">
        <v>189.6</v>
      </c>
      <c r="G39" s="7">
        <v>100</v>
      </c>
      <c r="H39" s="7">
        <v>12.81</v>
      </c>
      <c r="I39" s="7">
        <v>14.46</v>
      </c>
      <c r="J39" s="7">
        <v>4.5</v>
      </c>
      <c r="K39" s="7">
        <v>210.7</v>
      </c>
      <c r="L39" s="10" t="s">
        <v>64</v>
      </c>
      <c r="M39" s="6" t="s">
        <v>65</v>
      </c>
    </row>
    <row r="40" spans="1:256" x14ac:dyDescent="0.2">
      <c r="A40" s="6" t="s">
        <v>66</v>
      </c>
      <c r="B40" s="10">
        <v>150</v>
      </c>
      <c r="C40" s="10">
        <v>5.52</v>
      </c>
      <c r="D40" s="10">
        <v>4.51</v>
      </c>
      <c r="E40" s="10">
        <v>26.45</v>
      </c>
      <c r="F40" s="10">
        <v>168.45</v>
      </c>
      <c r="G40" s="10">
        <v>180</v>
      </c>
      <c r="H40" s="7">
        <v>6.62</v>
      </c>
      <c r="I40" s="7">
        <v>5.42</v>
      </c>
      <c r="J40" s="7">
        <v>31.73</v>
      </c>
      <c r="K40" s="7">
        <v>202.14</v>
      </c>
      <c r="L40" s="10" t="s">
        <v>67</v>
      </c>
      <c r="M40" s="6" t="s">
        <v>68</v>
      </c>
    </row>
    <row r="41" spans="1:256" x14ac:dyDescent="0.2">
      <c r="A41" s="6" t="s">
        <v>69</v>
      </c>
      <c r="B41" s="10">
        <v>200</v>
      </c>
      <c r="C41" s="7">
        <v>0.76</v>
      </c>
      <c r="D41" s="7">
        <v>0.04</v>
      </c>
      <c r="E41" s="7">
        <v>20.22</v>
      </c>
      <c r="F41" s="7">
        <v>85.51</v>
      </c>
      <c r="G41" s="7">
        <v>200</v>
      </c>
      <c r="H41" s="7">
        <v>0.76</v>
      </c>
      <c r="I41" s="7">
        <v>0.04</v>
      </c>
      <c r="J41" s="7">
        <v>20.22</v>
      </c>
      <c r="K41" s="7">
        <v>85.51</v>
      </c>
      <c r="L41" s="7" t="s">
        <v>70</v>
      </c>
      <c r="M41" s="11" t="s">
        <v>71</v>
      </c>
    </row>
    <row r="42" spans="1:256" s="19" customFormat="1" x14ac:dyDescent="0.2">
      <c r="A42" s="6" t="s">
        <v>54</v>
      </c>
      <c r="B42" s="10">
        <v>0</v>
      </c>
      <c r="C42" s="7">
        <v>0</v>
      </c>
      <c r="D42" s="7">
        <v>0</v>
      </c>
      <c r="E42" s="7">
        <v>0</v>
      </c>
      <c r="F42" s="7">
        <v>0</v>
      </c>
      <c r="G42" s="7">
        <v>100</v>
      </c>
      <c r="H42" s="7">
        <v>0.4</v>
      </c>
      <c r="I42" s="7">
        <v>0.4</v>
      </c>
      <c r="J42" s="7">
        <v>9.8000000000000007</v>
      </c>
      <c r="K42" s="7">
        <v>47</v>
      </c>
      <c r="L42" s="10" t="s">
        <v>55</v>
      </c>
      <c r="M42" s="6" t="s">
        <v>56</v>
      </c>
    </row>
    <row r="43" spans="1:256" x14ac:dyDescent="0.2">
      <c r="A43" s="14" t="s">
        <v>45</v>
      </c>
      <c r="B43" s="7">
        <v>40</v>
      </c>
      <c r="C43" s="7">
        <v>2.6</v>
      </c>
      <c r="D43" s="7">
        <v>0.4</v>
      </c>
      <c r="E43" s="7">
        <v>17.2</v>
      </c>
      <c r="F43" s="7">
        <v>85</v>
      </c>
      <c r="G43" s="7">
        <v>40</v>
      </c>
      <c r="H43" s="7">
        <v>2.6</v>
      </c>
      <c r="I43" s="7">
        <v>0.4</v>
      </c>
      <c r="J43" s="7">
        <v>17.2</v>
      </c>
      <c r="K43" s="7">
        <v>85</v>
      </c>
      <c r="L43" s="7" t="s">
        <v>46</v>
      </c>
      <c r="M43" s="6" t="s">
        <v>47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x14ac:dyDescent="0.2">
      <c r="A44" s="14" t="s">
        <v>48</v>
      </c>
      <c r="B44" s="10">
        <v>40</v>
      </c>
      <c r="C44" s="7">
        <v>3.2</v>
      </c>
      <c r="D44" s="7">
        <v>0.4</v>
      </c>
      <c r="E44" s="7">
        <v>20.399999999999999</v>
      </c>
      <c r="F44" s="7">
        <v>100</v>
      </c>
      <c r="G44" s="10">
        <v>40</v>
      </c>
      <c r="H44" s="7">
        <v>3.2</v>
      </c>
      <c r="I44" s="7">
        <v>0.4</v>
      </c>
      <c r="J44" s="7">
        <v>20.399999999999999</v>
      </c>
      <c r="K44" s="7">
        <v>100</v>
      </c>
      <c r="L44" s="10" t="s">
        <v>46</v>
      </c>
      <c r="M44" s="11" t="s">
        <v>49</v>
      </c>
    </row>
    <row r="45" spans="1:256" x14ac:dyDescent="0.2">
      <c r="A45" s="16" t="s">
        <v>25</v>
      </c>
      <c r="B45" s="4">
        <f t="shared" ref="B45:K45" si="5">SUM(B38:B44)</f>
        <v>720</v>
      </c>
      <c r="C45" s="31">
        <f t="shared" si="5"/>
        <v>28</v>
      </c>
      <c r="D45" s="31">
        <f t="shared" si="5"/>
        <v>22.549999999999997</v>
      </c>
      <c r="E45" s="31">
        <f t="shared" si="5"/>
        <v>101.52000000000001</v>
      </c>
      <c r="F45" s="31">
        <f t="shared" si="5"/>
        <v>747.16</v>
      </c>
      <c r="G45" s="31">
        <f t="shared" si="5"/>
        <v>910</v>
      </c>
      <c r="H45" s="31">
        <f t="shared" si="5"/>
        <v>31.880000000000003</v>
      </c>
      <c r="I45" s="31">
        <f t="shared" si="5"/>
        <v>26.389999999999993</v>
      </c>
      <c r="J45" s="31">
        <f t="shared" si="5"/>
        <v>120.38999999999999</v>
      </c>
      <c r="K45" s="31">
        <f t="shared" si="5"/>
        <v>878.59999999999991</v>
      </c>
      <c r="L45" s="4"/>
      <c r="M45" s="6"/>
    </row>
    <row r="46" spans="1:256" x14ac:dyDescent="0.2">
      <c r="A46" s="1" t="s">
        <v>179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256" x14ac:dyDescent="0.2">
      <c r="A47" s="6" t="s">
        <v>185</v>
      </c>
      <c r="B47" s="10">
        <v>80</v>
      </c>
      <c r="C47" s="7">
        <v>9.5399999999999991</v>
      </c>
      <c r="D47" s="7">
        <v>11.9</v>
      </c>
      <c r="E47" s="7">
        <v>40.9</v>
      </c>
      <c r="F47" s="7">
        <v>300.8</v>
      </c>
      <c r="G47" s="10">
        <v>80</v>
      </c>
      <c r="H47" s="7">
        <v>9.5399999999999991</v>
      </c>
      <c r="I47" s="7">
        <v>11.9</v>
      </c>
      <c r="J47" s="7">
        <v>40.9</v>
      </c>
      <c r="K47" s="7">
        <v>300.8</v>
      </c>
      <c r="L47" s="10" t="s">
        <v>186</v>
      </c>
      <c r="M47" s="11" t="s">
        <v>187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x14ac:dyDescent="0.2">
      <c r="A48" s="6" t="s">
        <v>183</v>
      </c>
      <c r="B48" s="10">
        <v>0</v>
      </c>
      <c r="C48" s="7">
        <v>0</v>
      </c>
      <c r="D48" s="7">
        <v>0</v>
      </c>
      <c r="E48" s="7">
        <v>0</v>
      </c>
      <c r="F48" s="7">
        <v>0</v>
      </c>
      <c r="G48" s="7">
        <v>100</v>
      </c>
      <c r="H48" s="7">
        <v>0.04</v>
      </c>
      <c r="I48" s="7">
        <v>0.04</v>
      </c>
      <c r="J48" s="7">
        <v>9.8000000000000007</v>
      </c>
      <c r="K48" s="7">
        <v>47</v>
      </c>
      <c r="L48" s="10" t="s">
        <v>55</v>
      </c>
      <c r="M48" s="6" t="s">
        <v>56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x14ac:dyDescent="0.2">
      <c r="A49" s="20" t="s">
        <v>57</v>
      </c>
      <c r="B49" s="7">
        <v>222</v>
      </c>
      <c r="C49" s="10">
        <v>0.13</v>
      </c>
      <c r="D49" s="10">
        <v>0.02</v>
      </c>
      <c r="E49" s="10">
        <v>15.2</v>
      </c>
      <c r="F49" s="10">
        <v>62</v>
      </c>
      <c r="G49" s="7">
        <v>222</v>
      </c>
      <c r="H49" s="10">
        <v>0.13</v>
      </c>
      <c r="I49" s="10">
        <v>0.02</v>
      </c>
      <c r="J49" s="10">
        <v>15.2</v>
      </c>
      <c r="K49" s="10">
        <v>62</v>
      </c>
      <c r="L49" s="10" t="s">
        <v>58</v>
      </c>
      <c r="M49" s="14" t="s">
        <v>59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x14ac:dyDescent="0.2">
      <c r="A50" s="16" t="s">
        <v>25</v>
      </c>
      <c r="B50" s="4">
        <f t="shared" ref="B50:K50" si="6">SUM(B47:B49)</f>
        <v>302</v>
      </c>
      <c r="C50" s="4">
        <f t="shared" si="6"/>
        <v>9.67</v>
      </c>
      <c r="D50" s="4">
        <f t="shared" si="6"/>
        <v>11.92</v>
      </c>
      <c r="E50" s="4">
        <f t="shared" si="6"/>
        <v>56.099999999999994</v>
      </c>
      <c r="F50" s="4">
        <f t="shared" si="6"/>
        <v>362.8</v>
      </c>
      <c r="G50" s="4">
        <f t="shared" si="6"/>
        <v>402</v>
      </c>
      <c r="H50" s="4">
        <f t="shared" si="6"/>
        <v>9.7099999999999991</v>
      </c>
      <c r="I50" s="4">
        <f t="shared" si="6"/>
        <v>11.959999999999999</v>
      </c>
      <c r="J50" s="4">
        <f t="shared" si="6"/>
        <v>65.900000000000006</v>
      </c>
      <c r="K50" s="4">
        <f t="shared" si="6"/>
        <v>409.8</v>
      </c>
      <c r="L50" s="4"/>
      <c r="M50" s="6"/>
    </row>
    <row r="51" spans="1:256" x14ac:dyDescent="0.2">
      <c r="A51" s="16" t="s">
        <v>184</v>
      </c>
      <c r="B51" s="4">
        <f>SUM(B36,B45,B50)</f>
        <v>1534</v>
      </c>
      <c r="C51" s="4">
        <f t="shared" ref="C51:K51" si="7">SUM(C36,C45,C50)</f>
        <v>57.42</v>
      </c>
      <c r="D51" s="4">
        <f t="shared" si="7"/>
        <v>49.709999999999994</v>
      </c>
      <c r="E51" s="4">
        <f t="shared" si="7"/>
        <v>245.70000000000002</v>
      </c>
      <c r="F51" s="4">
        <f t="shared" si="7"/>
        <v>1679.4549999999999</v>
      </c>
      <c r="G51" s="4">
        <f t="shared" si="7"/>
        <v>1884</v>
      </c>
      <c r="H51" s="4">
        <f t="shared" si="7"/>
        <v>67.429999999999993</v>
      </c>
      <c r="I51" s="4">
        <f t="shared" si="7"/>
        <v>58.429999999999993</v>
      </c>
      <c r="J51" s="4">
        <f t="shared" si="7"/>
        <v>293.66999999999996</v>
      </c>
      <c r="K51" s="4">
        <f t="shared" si="7"/>
        <v>2011.3999999999999</v>
      </c>
      <c r="L51" s="4"/>
      <c r="M51" s="6"/>
    </row>
    <row r="52" spans="1:256" x14ac:dyDescent="0.2">
      <c r="A52" s="3" t="s">
        <v>72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256" x14ac:dyDescent="0.2">
      <c r="A53" s="1" t="s">
        <v>2</v>
      </c>
      <c r="B53" s="3" t="s">
        <v>3</v>
      </c>
      <c r="C53" s="3"/>
      <c r="D53" s="3"/>
      <c r="E53" s="3"/>
      <c r="F53" s="3"/>
      <c r="G53" s="3" t="s">
        <v>178</v>
      </c>
      <c r="H53" s="3"/>
      <c r="I53" s="3"/>
      <c r="J53" s="3"/>
      <c r="K53" s="3"/>
      <c r="L53" s="1" t="s">
        <v>4</v>
      </c>
      <c r="M53" s="1" t="s">
        <v>5</v>
      </c>
    </row>
    <row r="54" spans="1:256" ht="11.4" customHeight="1" x14ac:dyDescent="0.2">
      <c r="A54" s="1"/>
      <c r="B54" s="4" t="s">
        <v>6</v>
      </c>
      <c r="C54" s="4" t="s">
        <v>7</v>
      </c>
      <c r="D54" s="4" t="s">
        <v>8</v>
      </c>
      <c r="E54" s="4" t="s">
        <v>9</v>
      </c>
      <c r="F54" s="4" t="s">
        <v>10</v>
      </c>
      <c r="G54" s="4" t="s">
        <v>6</v>
      </c>
      <c r="H54" s="4" t="s">
        <v>7</v>
      </c>
      <c r="I54" s="4" t="s">
        <v>8</v>
      </c>
      <c r="J54" s="4" t="s">
        <v>9</v>
      </c>
      <c r="K54" s="4" t="s">
        <v>10</v>
      </c>
      <c r="L54" s="1"/>
      <c r="M54" s="1"/>
    </row>
    <row r="55" spans="1:256" x14ac:dyDescent="0.2">
      <c r="A55" s="1" t="s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256" x14ac:dyDescent="0.2">
      <c r="A56" s="11" t="s">
        <v>73</v>
      </c>
      <c r="B56" s="10">
        <v>90</v>
      </c>
      <c r="C56" s="7">
        <v>11.71</v>
      </c>
      <c r="D56" s="7">
        <v>15.73</v>
      </c>
      <c r="E56" s="7">
        <v>12.03</v>
      </c>
      <c r="F56" s="7">
        <v>238.5</v>
      </c>
      <c r="G56" s="7">
        <v>100</v>
      </c>
      <c r="H56" s="7">
        <v>13.02</v>
      </c>
      <c r="I56" s="7">
        <v>17.48</v>
      </c>
      <c r="J56" s="7">
        <v>13.37</v>
      </c>
      <c r="K56" s="7">
        <v>265</v>
      </c>
      <c r="L56" s="10" t="s">
        <v>74</v>
      </c>
      <c r="M56" s="9" t="s">
        <v>75</v>
      </c>
    </row>
    <row r="57" spans="1:256" x14ac:dyDescent="0.2">
      <c r="A57" s="11" t="s">
        <v>36</v>
      </c>
      <c r="B57" s="10">
        <v>150</v>
      </c>
      <c r="C57" s="10">
        <v>3.06</v>
      </c>
      <c r="D57" s="10">
        <v>4.8</v>
      </c>
      <c r="E57" s="10">
        <v>20.440000000000001</v>
      </c>
      <c r="F57" s="10">
        <v>137.25</v>
      </c>
      <c r="G57" s="10">
        <v>180</v>
      </c>
      <c r="H57" s="7">
        <v>3.67</v>
      </c>
      <c r="I57" s="7">
        <v>5.76</v>
      </c>
      <c r="J57" s="7">
        <v>24.53</v>
      </c>
      <c r="K57" s="7">
        <v>164.7</v>
      </c>
      <c r="L57" s="10" t="s">
        <v>37</v>
      </c>
      <c r="M57" s="11" t="s">
        <v>38</v>
      </c>
    </row>
    <row r="58" spans="1:256" s="19" customFormat="1" ht="20.399999999999999" x14ac:dyDescent="0.2">
      <c r="A58" s="14" t="s">
        <v>76</v>
      </c>
      <c r="B58" s="7">
        <v>60</v>
      </c>
      <c r="C58" s="7">
        <v>0.66</v>
      </c>
      <c r="D58" s="7">
        <v>0.12</v>
      </c>
      <c r="E58" s="7">
        <v>2.2799999999999998</v>
      </c>
      <c r="F58" s="7">
        <v>13.2</v>
      </c>
      <c r="G58" s="7">
        <v>100</v>
      </c>
      <c r="H58" s="7">
        <f>0.66/60*100</f>
        <v>1.1000000000000001</v>
      </c>
      <c r="I58" s="7">
        <f>0.12/60*100</f>
        <v>0.2</v>
      </c>
      <c r="J58" s="7">
        <f>2.28/60*100</f>
        <v>3.8</v>
      </c>
      <c r="K58" s="7">
        <f>13.2/60*100</f>
        <v>22</v>
      </c>
      <c r="L58" s="7" t="s">
        <v>77</v>
      </c>
      <c r="M58" s="11" t="s">
        <v>78</v>
      </c>
    </row>
    <row r="59" spans="1:256" x14ac:dyDescent="0.2">
      <c r="A59" s="14" t="s">
        <v>79</v>
      </c>
      <c r="B59" s="10">
        <v>40</v>
      </c>
      <c r="C59" s="7">
        <v>3.2</v>
      </c>
      <c r="D59" s="7">
        <v>0.4</v>
      </c>
      <c r="E59" s="7">
        <v>20.399999999999999</v>
      </c>
      <c r="F59" s="7">
        <v>100</v>
      </c>
      <c r="G59" s="10">
        <v>40</v>
      </c>
      <c r="H59" s="7">
        <v>3.2</v>
      </c>
      <c r="I59" s="7">
        <v>0.4</v>
      </c>
      <c r="J59" s="7">
        <v>20.399999999999999</v>
      </c>
      <c r="K59" s="7">
        <v>100</v>
      </c>
      <c r="L59" s="10" t="s">
        <v>46</v>
      </c>
      <c r="M59" s="11" t="s">
        <v>49</v>
      </c>
    </row>
    <row r="60" spans="1:256" x14ac:dyDescent="0.2">
      <c r="A60" s="11" t="s">
        <v>21</v>
      </c>
      <c r="B60" s="10">
        <v>215</v>
      </c>
      <c r="C60" s="10">
        <v>7.0000000000000007E-2</v>
      </c>
      <c r="D60" s="10">
        <v>0.02</v>
      </c>
      <c r="E60" s="10">
        <v>15</v>
      </c>
      <c r="F60" s="10">
        <v>60</v>
      </c>
      <c r="G60" s="10">
        <v>215</v>
      </c>
      <c r="H60" s="10">
        <v>7.0000000000000007E-2</v>
      </c>
      <c r="I60" s="10">
        <v>0.02</v>
      </c>
      <c r="J60" s="10">
        <v>15</v>
      </c>
      <c r="K60" s="10">
        <v>60</v>
      </c>
      <c r="L60" s="10" t="s">
        <v>22</v>
      </c>
      <c r="M60" s="6" t="s">
        <v>23</v>
      </c>
    </row>
    <row r="61" spans="1:256" x14ac:dyDescent="0.2">
      <c r="A61" s="16" t="s">
        <v>25</v>
      </c>
      <c r="B61" s="4">
        <f t="shared" ref="B61:K61" si="8">SUM(B56:B60)</f>
        <v>555</v>
      </c>
      <c r="C61" s="31">
        <f t="shared" si="8"/>
        <v>18.700000000000003</v>
      </c>
      <c r="D61" s="31">
        <f t="shared" si="8"/>
        <v>21.07</v>
      </c>
      <c r="E61" s="31">
        <f t="shared" si="8"/>
        <v>70.150000000000006</v>
      </c>
      <c r="F61" s="31">
        <f t="shared" si="8"/>
        <v>548.95000000000005</v>
      </c>
      <c r="G61" s="31">
        <f t="shared" si="8"/>
        <v>635</v>
      </c>
      <c r="H61" s="31">
        <f t="shared" si="8"/>
        <v>21.06</v>
      </c>
      <c r="I61" s="31">
        <f t="shared" si="8"/>
        <v>23.86</v>
      </c>
      <c r="J61" s="31">
        <f t="shared" si="8"/>
        <v>77.099999999999994</v>
      </c>
      <c r="K61" s="31">
        <f t="shared" si="8"/>
        <v>611.70000000000005</v>
      </c>
      <c r="L61" s="4"/>
      <c r="M61" s="6"/>
    </row>
    <row r="62" spans="1:256" ht="14.4" customHeight="1" x14ac:dyDescent="0.2">
      <c r="A62" s="3" t="s">
        <v>26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256" ht="14.25" customHeight="1" x14ac:dyDescent="0.2">
      <c r="A63" s="6" t="s">
        <v>80</v>
      </c>
      <c r="B63" s="7">
        <v>200</v>
      </c>
      <c r="C63" s="7">
        <v>1.38</v>
      </c>
      <c r="D63" s="7">
        <v>5.2</v>
      </c>
      <c r="E63" s="7">
        <v>8.92</v>
      </c>
      <c r="F63" s="7">
        <v>88.2</v>
      </c>
      <c r="G63" s="7">
        <v>260</v>
      </c>
      <c r="H63" s="7">
        <v>1.74</v>
      </c>
      <c r="I63" s="7">
        <v>6.33</v>
      </c>
      <c r="J63" s="7">
        <v>11.16</v>
      </c>
      <c r="K63" s="7">
        <v>111.14</v>
      </c>
      <c r="L63" s="34" t="s">
        <v>188</v>
      </c>
      <c r="M63" s="20" t="s">
        <v>82</v>
      </c>
    </row>
    <row r="64" spans="1:256" ht="12.75" customHeight="1" x14ac:dyDescent="0.2">
      <c r="A64" s="6" t="s">
        <v>83</v>
      </c>
      <c r="B64" s="10">
        <v>90</v>
      </c>
      <c r="C64" s="7">
        <v>16.649999999999999</v>
      </c>
      <c r="D64" s="7">
        <v>15.96</v>
      </c>
      <c r="E64" s="7">
        <v>12.21</v>
      </c>
      <c r="F64" s="7">
        <v>258.91000000000003</v>
      </c>
      <c r="G64" s="7">
        <v>100</v>
      </c>
      <c r="H64" s="7">
        <v>18.5</v>
      </c>
      <c r="I64" s="7">
        <v>17.7</v>
      </c>
      <c r="J64" s="7">
        <v>23.5</v>
      </c>
      <c r="K64" s="7">
        <v>287.7</v>
      </c>
      <c r="L64" s="7" t="s">
        <v>84</v>
      </c>
      <c r="M64" s="11" t="s">
        <v>85</v>
      </c>
    </row>
    <row r="65" spans="1:256" ht="12.75" customHeight="1" x14ac:dyDescent="0.2">
      <c r="A65" s="6" t="s">
        <v>86</v>
      </c>
      <c r="B65" s="10">
        <v>150</v>
      </c>
      <c r="C65" s="7">
        <v>3.65</v>
      </c>
      <c r="D65" s="7">
        <v>5.37</v>
      </c>
      <c r="E65" s="7">
        <v>36.68</v>
      </c>
      <c r="F65" s="7">
        <v>209.7</v>
      </c>
      <c r="G65" s="7">
        <v>180</v>
      </c>
      <c r="H65" s="7">
        <v>4.38</v>
      </c>
      <c r="I65" s="7">
        <v>6.44</v>
      </c>
      <c r="J65" s="7">
        <v>44.02</v>
      </c>
      <c r="K65" s="7">
        <v>251.64</v>
      </c>
      <c r="L65" s="10" t="s">
        <v>87</v>
      </c>
      <c r="M65" s="6" t="s">
        <v>88</v>
      </c>
    </row>
    <row r="66" spans="1:256" x14ac:dyDescent="0.2">
      <c r="A66" s="6" t="s">
        <v>89</v>
      </c>
      <c r="B66" s="10">
        <v>200</v>
      </c>
      <c r="C66" s="10">
        <v>0</v>
      </c>
      <c r="D66" s="10">
        <v>0</v>
      </c>
      <c r="E66" s="10">
        <v>19.97</v>
      </c>
      <c r="F66" s="10">
        <v>76</v>
      </c>
      <c r="G66" s="10">
        <v>200</v>
      </c>
      <c r="H66" s="10">
        <v>0</v>
      </c>
      <c r="I66" s="10">
        <v>0</v>
      </c>
      <c r="J66" s="10">
        <v>19.97</v>
      </c>
      <c r="K66" s="10">
        <v>76</v>
      </c>
      <c r="L66" s="10" t="s">
        <v>90</v>
      </c>
      <c r="M66" s="11" t="s">
        <v>91</v>
      </c>
    </row>
    <row r="67" spans="1:256" x14ac:dyDescent="0.2">
      <c r="A67" s="14" t="s">
        <v>45</v>
      </c>
      <c r="B67" s="7">
        <v>40</v>
      </c>
      <c r="C67" s="7">
        <v>2.6</v>
      </c>
      <c r="D67" s="7">
        <v>0.4</v>
      </c>
      <c r="E67" s="7">
        <v>17.2</v>
      </c>
      <c r="F67" s="7">
        <v>85</v>
      </c>
      <c r="G67" s="7">
        <v>40</v>
      </c>
      <c r="H67" s="7">
        <v>2.6</v>
      </c>
      <c r="I67" s="7">
        <v>0.4</v>
      </c>
      <c r="J67" s="7">
        <v>17.2</v>
      </c>
      <c r="K67" s="7">
        <v>85</v>
      </c>
      <c r="L67" s="7" t="s">
        <v>46</v>
      </c>
      <c r="M67" s="6" t="s">
        <v>47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x14ac:dyDescent="0.2">
      <c r="A68" s="14" t="s">
        <v>48</v>
      </c>
      <c r="B68" s="10">
        <v>40</v>
      </c>
      <c r="C68" s="7">
        <v>3.2</v>
      </c>
      <c r="D68" s="7">
        <v>0.4</v>
      </c>
      <c r="E68" s="7">
        <v>20.399999999999999</v>
      </c>
      <c r="F68" s="7">
        <v>100</v>
      </c>
      <c r="G68" s="10">
        <v>40</v>
      </c>
      <c r="H68" s="7">
        <v>3.2</v>
      </c>
      <c r="I68" s="7">
        <v>0.4</v>
      </c>
      <c r="J68" s="7">
        <v>20.399999999999999</v>
      </c>
      <c r="K68" s="7">
        <v>100</v>
      </c>
      <c r="L68" s="10" t="s">
        <v>46</v>
      </c>
      <c r="M68" s="11" t="s">
        <v>49</v>
      </c>
    </row>
    <row r="69" spans="1:256" x14ac:dyDescent="0.2">
      <c r="A69" s="16" t="s">
        <v>25</v>
      </c>
      <c r="B69" s="4">
        <f t="shared" ref="B69:K69" si="9">SUM(B63:B68)</f>
        <v>720</v>
      </c>
      <c r="C69" s="31">
        <f t="shared" si="9"/>
        <v>27.479999999999997</v>
      </c>
      <c r="D69" s="31">
        <f t="shared" si="9"/>
        <v>27.33</v>
      </c>
      <c r="E69" s="31">
        <f t="shared" si="9"/>
        <v>115.38</v>
      </c>
      <c r="F69" s="31">
        <f t="shared" si="9"/>
        <v>817.81</v>
      </c>
      <c r="G69" s="31">
        <f t="shared" si="9"/>
        <v>820</v>
      </c>
      <c r="H69" s="31">
        <f t="shared" si="9"/>
        <v>30.419999999999998</v>
      </c>
      <c r="I69" s="31">
        <f t="shared" si="9"/>
        <v>31.27</v>
      </c>
      <c r="J69" s="31">
        <f t="shared" si="9"/>
        <v>136.25</v>
      </c>
      <c r="K69" s="31">
        <f t="shared" si="9"/>
        <v>911.48</v>
      </c>
      <c r="L69" s="4"/>
      <c r="M69" s="6"/>
    </row>
    <row r="70" spans="1:256" x14ac:dyDescent="0.2">
      <c r="A70" s="1" t="s">
        <v>179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256" s="18" customFormat="1" x14ac:dyDescent="0.2">
      <c r="A71" s="14" t="s">
        <v>189</v>
      </c>
      <c r="B71" s="7">
        <v>100</v>
      </c>
      <c r="C71" s="7">
        <v>8.64</v>
      </c>
      <c r="D71" s="7">
        <v>9.85</v>
      </c>
      <c r="E71" s="7">
        <v>45.53</v>
      </c>
      <c r="F71" s="7">
        <v>292.98</v>
      </c>
      <c r="G71" s="7">
        <v>100</v>
      </c>
      <c r="H71" s="7">
        <v>8.64</v>
      </c>
      <c r="I71" s="7">
        <v>9.85</v>
      </c>
      <c r="J71" s="7">
        <v>45.53</v>
      </c>
      <c r="K71" s="7">
        <v>292.98</v>
      </c>
      <c r="L71" s="7" t="s">
        <v>190</v>
      </c>
      <c r="M71" s="6" t="s">
        <v>191</v>
      </c>
    </row>
    <row r="72" spans="1:256" x14ac:dyDescent="0.2">
      <c r="A72" s="6" t="s">
        <v>183</v>
      </c>
      <c r="B72" s="10">
        <v>0</v>
      </c>
      <c r="C72" s="7">
        <v>0</v>
      </c>
      <c r="D72" s="7">
        <v>0</v>
      </c>
      <c r="E72" s="7">
        <v>0</v>
      </c>
      <c r="F72" s="7">
        <v>0</v>
      </c>
      <c r="G72" s="7">
        <v>100</v>
      </c>
      <c r="H72" s="7">
        <v>0.04</v>
      </c>
      <c r="I72" s="7">
        <v>0.04</v>
      </c>
      <c r="J72" s="7">
        <v>9.8000000000000007</v>
      </c>
      <c r="K72" s="7">
        <v>47</v>
      </c>
      <c r="L72" s="10" t="s">
        <v>55</v>
      </c>
      <c r="M72" s="6" t="s">
        <v>56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x14ac:dyDescent="0.2">
      <c r="A73" s="20" t="s">
        <v>57</v>
      </c>
      <c r="B73" s="7">
        <v>222</v>
      </c>
      <c r="C73" s="10">
        <v>0.13</v>
      </c>
      <c r="D73" s="10">
        <v>0.02</v>
      </c>
      <c r="E73" s="10">
        <v>15.2</v>
      </c>
      <c r="F73" s="10">
        <v>62</v>
      </c>
      <c r="G73" s="7">
        <v>222</v>
      </c>
      <c r="H73" s="10">
        <v>0.13</v>
      </c>
      <c r="I73" s="10">
        <v>0.02</v>
      </c>
      <c r="J73" s="10">
        <v>15.2</v>
      </c>
      <c r="K73" s="10">
        <v>62</v>
      </c>
      <c r="L73" s="10" t="s">
        <v>58</v>
      </c>
      <c r="M73" s="14" t="s">
        <v>59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x14ac:dyDescent="0.2">
      <c r="A74" s="16" t="s">
        <v>25</v>
      </c>
      <c r="B74" s="4">
        <f t="shared" ref="B74:K74" si="10">SUM(B71:B73)</f>
        <v>322</v>
      </c>
      <c r="C74" s="4">
        <f t="shared" si="10"/>
        <v>8.7700000000000014</v>
      </c>
      <c r="D74" s="4">
        <f t="shared" si="10"/>
        <v>9.8699999999999992</v>
      </c>
      <c r="E74" s="4">
        <f t="shared" si="10"/>
        <v>60.730000000000004</v>
      </c>
      <c r="F74" s="4">
        <f t="shared" si="10"/>
        <v>354.98</v>
      </c>
      <c r="G74" s="4">
        <f t="shared" si="10"/>
        <v>422</v>
      </c>
      <c r="H74" s="4">
        <f t="shared" si="10"/>
        <v>8.81</v>
      </c>
      <c r="I74" s="4">
        <f t="shared" si="10"/>
        <v>9.9099999999999984</v>
      </c>
      <c r="J74" s="4">
        <f t="shared" si="10"/>
        <v>70.53</v>
      </c>
      <c r="K74" s="4">
        <f t="shared" si="10"/>
        <v>401.98</v>
      </c>
      <c r="L74" s="4"/>
      <c r="M74" s="6"/>
    </row>
    <row r="75" spans="1:256" x14ac:dyDescent="0.2">
      <c r="A75" s="16" t="s">
        <v>184</v>
      </c>
      <c r="B75" s="4">
        <f t="shared" ref="B75:K75" si="11">SUM(B61,B69,B74)</f>
        <v>1597</v>
      </c>
      <c r="C75" s="4">
        <f t="shared" si="11"/>
        <v>54.95</v>
      </c>
      <c r="D75" s="4">
        <f t="shared" si="11"/>
        <v>58.269999999999996</v>
      </c>
      <c r="E75" s="4">
        <f t="shared" si="11"/>
        <v>246.26</v>
      </c>
      <c r="F75" s="4">
        <f t="shared" si="11"/>
        <v>1721.74</v>
      </c>
      <c r="G75" s="4">
        <f t="shared" si="11"/>
        <v>1877</v>
      </c>
      <c r="H75" s="4">
        <f t="shared" si="11"/>
        <v>60.29</v>
      </c>
      <c r="I75" s="4">
        <f t="shared" si="11"/>
        <v>65.039999999999992</v>
      </c>
      <c r="J75" s="4">
        <f t="shared" si="11"/>
        <v>283.88</v>
      </c>
      <c r="K75" s="4">
        <f t="shared" si="11"/>
        <v>1925.16</v>
      </c>
      <c r="L75" s="4"/>
      <c r="M75" s="6"/>
    </row>
    <row r="76" spans="1:256" x14ac:dyDescent="0.2">
      <c r="A76" s="3" t="s">
        <v>92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256" x14ac:dyDescent="0.2">
      <c r="A77" s="1" t="s">
        <v>2</v>
      </c>
      <c r="B77" s="3" t="s">
        <v>3</v>
      </c>
      <c r="C77" s="3"/>
      <c r="D77" s="3"/>
      <c r="E77" s="3"/>
      <c r="F77" s="3"/>
      <c r="G77" s="3" t="s">
        <v>178</v>
      </c>
      <c r="H77" s="3"/>
      <c r="I77" s="3"/>
      <c r="J77" s="3"/>
      <c r="K77" s="3"/>
      <c r="L77" s="1" t="s">
        <v>4</v>
      </c>
      <c r="M77" s="1" t="s">
        <v>5</v>
      </c>
    </row>
    <row r="78" spans="1:256" ht="11.4" customHeight="1" x14ac:dyDescent="0.2">
      <c r="A78" s="1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6</v>
      </c>
      <c r="H78" s="4" t="s">
        <v>7</v>
      </c>
      <c r="I78" s="4" t="s">
        <v>8</v>
      </c>
      <c r="J78" s="4" t="s">
        <v>9</v>
      </c>
      <c r="K78" s="4" t="s">
        <v>10</v>
      </c>
      <c r="L78" s="1"/>
      <c r="M78" s="1"/>
    </row>
    <row r="79" spans="1:256" x14ac:dyDescent="0.2">
      <c r="A79" s="1" t="s">
        <v>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256" x14ac:dyDescent="0.2">
      <c r="A80" s="6" t="s">
        <v>93</v>
      </c>
      <c r="B80" s="7">
        <v>220</v>
      </c>
      <c r="C80" s="7">
        <v>14.88</v>
      </c>
      <c r="D80" s="7">
        <v>17.510000000000002</v>
      </c>
      <c r="E80" s="7">
        <v>37.520000000000003</v>
      </c>
      <c r="F80" s="7">
        <v>367.84</v>
      </c>
      <c r="G80" s="7">
        <v>250</v>
      </c>
      <c r="H80" s="7">
        <v>16.91</v>
      </c>
      <c r="I80" s="7">
        <v>19.899999999999999</v>
      </c>
      <c r="J80" s="7">
        <v>42.64</v>
      </c>
      <c r="K80" s="7">
        <v>418</v>
      </c>
      <c r="L80" s="35" t="s">
        <v>192</v>
      </c>
      <c r="M80" s="6" t="s">
        <v>95</v>
      </c>
    </row>
    <row r="81" spans="1:256" s="21" customFormat="1" x14ac:dyDescent="0.3">
      <c r="A81" s="20" t="s">
        <v>96</v>
      </c>
      <c r="B81" s="10">
        <v>60</v>
      </c>
      <c r="C81" s="7">
        <f>12.03*0.6</f>
        <v>7.2179999999999991</v>
      </c>
      <c r="D81" s="7">
        <v>7.4</v>
      </c>
      <c r="E81" s="7">
        <f>27.3*0.6</f>
        <v>16.38</v>
      </c>
      <c r="F81" s="7">
        <f>266.3*0.6</f>
        <v>159.78</v>
      </c>
      <c r="G81" s="10">
        <v>100</v>
      </c>
      <c r="H81" s="7">
        <v>12.03</v>
      </c>
      <c r="I81" s="7">
        <v>12.3</v>
      </c>
      <c r="J81" s="7">
        <v>27.3</v>
      </c>
      <c r="K81" s="7">
        <v>266.3</v>
      </c>
      <c r="L81" s="10">
        <v>430</v>
      </c>
      <c r="M81" s="20" t="s">
        <v>97</v>
      </c>
    </row>
    <row r="82" spans="1:256" x14ac:dyDescent="0.2">
      <c r="A82" s="20" t="s">
        <v>57</v>
      </c>
      <c r="B82" s="7">
        <v>222</v>
      </c>
      <c r="C82" s="10">
        <v>0.13</v>
      </c>
      <c r="D82" s="10">
        <v>0.02</v>
      </c>
      <c r="E82" s="10">
        <v>15.2</v>
      </c>
      <c r="F82" s="10">
        <v>62</v>
      </c>
      <c r="G82" s="7">
        <v>222</v>
      </c>
      <c r="H82" s="10">
        <v>0.13</v>
      </c>
      <c r="I82" s="10">
        <v>0.02</v>
      </c>
      <c r="J82" s="10">
        <v>15.2</v>
      </c>
      <c r="K82" s="10">
        <v>62</v>
      </c>
      <c r="L82" s="10" t="s">
        <v>58</v>
      </c>
      <c r="M82" s="14" t="s">
        <v>59</v>
      </c>
    </row>
    <row r="83" spans="1:256" x14ac:dyDescent="0.2">
      <c r="A83" s="16" t="s">
        <v>25</v>
      </c>
      <c r="B83" s="4">
        <f t="shared" ref="B83:K83" si="12">SUM(B80:B82)</f>
        <v>502</v>
      </c>
      <c r="C83" s="4">
        <f t="shared" si="12"/>
        <v>22.227999999999998</v>
      </c>
      <c r="D83" s="4">
        <f t="shared" si="12"/>
        <v>24.930000000000003</v>
      </c>
      <c r="E83" s="4">
        <f t="shared" si="12"/>
        <v>69.100000000000009</v>
      </c>
      <c r="F83" s="4">
        <f t="shared" si="12"/>
        <v>589.62</v>
      </c>
      <c r="G83" s="4">
        <f t="shared" si="12"/>
        <v>572</v>
      </c>
      <c r="H83" s="4">
        <f t="shared" si="12"/>
        <v>29.069999999999997</v>
      </c>
      <c r="I83" s="4">
        <f t="shared" si="12"/>
        <v>32.220000000000006</v>
      </c>
      <c r="J83" s="4">
        <f t="shared" si="12"/>
        <v>85.14</v>
      </c>
      <c r="K83" s="4">
        <f t="shared" si="12"/>
        <v>746.3</v>
      </c>
      <c r="L83" s="4"/>
      <c r="M83" s="6"/>
    </row>
    <row r="84" spans="1:256" x14ac:dyDescent="0.2">
      <c r="A84" s="3" t="s">
        <v>26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256" s="27" customFormat="1" x14ac:dyDescent="0.2">
      <c r="A85" s="23" t="s">
        <v>98</v>
      </c>
      <c r="B85" s="24">
        <v>200</v>
      </c>
      <c r="C85" s="36">
        <v>1.56</v>
      </c>
      <c r="D85" s="36">
        <v>5.2</v>
      </c>
      <c r="E85" s="36">
        <v>8.6</v>
      </c>
      <c r="F85" s="36">
        <v>87.89</v>
      </c>
      <c r="G85" s="10">
        <v>260</v>
      </c>
      <c r="H85" s="10">
        <v>1.84</v>
      </c>
      <c r="I85" s="10">
        <v>6.49</v>
      </c>
      <c r="J85" s="10">
        <v>9.5</v>
      </c>
      <c r="K85" s="10">
        <v>111.25</v>
      </c>
      <c r="L85" s="10" t="s">
        <v>193</v>
      </c>
      <c r="M85" s="9" t="s">
        <v>100</v>
      </c>
    </row>
    <row r="86" spans="1:256" x14ac:dyDescent="0.2">
      <c r="A86" s="11" t="s">
        <v>101</v>
      </c>
      <c r="B86" s="10">
        <v>90</v>
      </c>
      <c r="C86" s="7">
        <v>11.1</v>
      </c>
      <c r="D86" s="7">
        <v>14.26</v>
      </c>
      <c r="E86" s="7">
        <v>10.199999999999999</v>
      </c>
      <c r="F86" s="7">
        <v>215.87</v>
      </c>
      <c r="G86" s="37">
        <v>100</v>
      </c>
      <c r="H86" s="7">
        <v>12.3</v>
      </c>
      <c r="I86" s="7">
        <v>15.8</v>
      </c>
      <c r="J86" s="7">
        <v>11.3</v>
      </c>
      <c r="K86" s="7">
        <v>239.86</v>
      </c>
      <c r="L86" s="10" t="s">
        <v>102</v>
      </c>
      <c r="M86" s="6" t="s">
        <v>103</v>
      </c>
    </row>
    <row r="87" spans="1:256" ht="12" customHeight="1" x14ac:dyDescent="0.2">
      <c r="A87" s="14" t="s">
        <v>104</v>
      </c>
      <c r="B87" s="7">
        <v>150</v>
      </c>
      <c r="C87" s="7">
        <v>8.6</v>
      </c>
      <c r="D87" s="7">
        <v>6.09</v>
      </c>
      <c r="E87" s="7">
        <v>38.64</v>
      </c>
      <c r="F87" s="7">
        <v>243.75</v>
      </c>
      <c r="G87" s="7">
        <v>180</v>
      </c>
      <c r="H87" s="7">
        <v>10.32</v>
      </c>
      <c r="I87" s="7">
        <v>7.31</v>
      </c>
      <c r="J87" s="7">
        <v>46.37</v>
      </c>
      <c r="K87" s="7">
        <v>292.5</v>
      </c>
      <c r="L87" s="10" t="s">
        <v>105</v>
      </c>
      <c r="M87" s="11" t="s">
        <v>106</v>
      </c>
    </row>
    <row r="88" spans="1:256" ht="20.399999999999999" x14ac:dyDescent="0.2">
      <c r="A88" s="14" t="s">
        <v>107</v>
      </c>
      <c r="B88" s="7">
        <v>60</v>
      </c>
      <c r="C88" s="7">
        <v>0.99</v>
      </c>
      <c r="D88" s="7">
        <v>5.03</v>
      </c>
      <c r="E88" s="7">
        <v>3.7</v>
      </c>
      <c r="F88" s="7">
        <v>61.45</v>
      </c>
      <c r="G88" s="7">
        <v>100</v>
      </c>
      <c r="H88" s="7">
        <v>1.62</v>
      </c>
      <c r="I88" s="7">
        <v>10.050000000000001</v>
      </c>
      <c r="J88" s="7">
        <v>5.88</v>
      </c>
      <c r="K88" s="7">
        <v>116.1</v>
      </c>
      <c r="L88" s="7">
        <v>306</v>
      </c>
      <c r="M88" s="11" t="s">
        <v>108</v>
      </c>
    </row>
    <row r="89" spans="1:256" x14ac:dyDescent="0.2">
      <c r="A89" s="20" t="s">
        <v>109</v>
      </c>
      <c r="B89" s="10">
        <v>200</v>
      </c>
      <c r="C89" s="7">
        <v>0.1</v>
      </c>
      <c r="D89" s="7">
        <v>0.1</v>
      </c>
      <c r="E89" s="7">
        <v>15.9</v>
      </c>
      <c r="F89" s="7">
        <v>65</v>
      </c>
      <c r="G89" s="10">
        <v>200</v>
      </c>
      <c r="H89" s="7">
        <v>0.1</v>
      </c>
      <c r="I89" s="7">
        <v>0.1</v>
      </c>
      <c r="J89" s="7">
        <v>15.9</v>
      </c>
      <c r="K89" s="7">
        <v>65</v>
      </c>
      <c r="L89" s="10">
        <v>492</v>
      </c>
      <c r="M89" s="11" t="s">
        <v>110</v>
      </c>
    </row>
    <row r="90" spans="1:256" x14ac:dyDescent="0.2">
      <c r="A90" s="14" t="s">
        <v>45</v>
      </c>
      <c r="B90" s="7">
        <v>40</v>
      </c>
      <c r="C90" s="7">
        <v>2.6</v>
      </c>
      <c r="D90" s="7">
        <v>0.4</v>
      </c>
      <c r="E90" s="7">
        <v>17.2</v>
      </c>
      <c r="F90" s="7">
        <v>85</v>
      </c>
      <c r="G90" s="7">
        <v>40</v>
      </c>
      <c r="H90" s="7">
        <v>2.6</v>
      </c>
      <c r="I90" s="7">
        <v>0.4</v>
      </c>
      <c r="J90" s="7">
        <v>17.2</v>
      </c>
      <c r="K90" s="7">
        <v>85</v>
      </c>
      <c r="L90" s="7" t="s">
        <v>46</v>
      </c>
      <c r="M90" s="6" t="s">
        <v>47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x14ac:dyDescent="0.2">
      <c r="A91" s="14" t="s">
        <v>48</v>
      </c>
      <c r="B91" s="10">
        <v>40</v>
      </c>
      <c r="C91" s="7">
        <v>3.2</v>
      </c>
      <c r="D91" s="7">
        <v>0.4</v>
      </c>
      <c r="E91" s="7">
        <v>20.399999999999999</v>
      </c>
      <c r="F91" s="7">
        <v>100</v>
      </c>
      <c r="G91" s="10">
        <v>40</v>
      </c>
      <c r="H91" s="7">
        <v>3.2</v>
      </c>
      <c r="I91" s="7">
        <v>0.4</v>
      </c>
      <c r="J91" s="7">
        <v>20.399999999999999</v>
      </c>
      <c r="K91" s="7">
        <v>100</v>
      </c>
      <c r="L91" s="10" t="s">
        <v>46</v>
      </c>
      <c r="M91" s="11" t="s">
        <v>49</v>
      </c>
    </row>
    <row r="92" spans="1:256" x14ac:dyDescent="0.2">
      <c r="A92" s="16" t="s">
        <v>25</v>
      </c>
      <c r="B92" s="4">
        <f t="shared" ref="B92:K92" si="13">SUM(B85:B91)</f>
        <v>780</v>
      </c>
      <c r="C92" s="31">
        <f t="shared" si="13"/>
        <v>28.15</v>
      </c>
      <c r="D92" s="31">
        <f t="shared" si="13"/>
        <v>31.48</v>
      </c>
      <c r="E92" s="31">
        <f t="shared" si="13"/>
        <v>114.64000000000001</v>
      </c>
      <c r="F92" s="31">
        <f t="shared" si="13"/>
        <v>858.96</v>
      </c>
      <c r="G92" s="31">
        <f t="shared" si="13"/>
        <v>920</v>
      </c>
      <c r="H92" s="31">
        <f t="shared" si="13"/>
        <v>31.980000000000004</v>
      </c>
      <c r="I92" s="31">
        <f t="shared" si="13"/>
        <v>40.549999999999997</v>
      </c>
      <c r="J92" s="31">
        <f t="shared" si="13"/>
        <v>126.55000000000001</v>
      </c>
      <c r="K92" s="31">
        <f t="shared" si="13"/>
        <v>1009.71</v>
      </c>
      <c r="L92" s="4"/>
      <c r="M92" s="6"/>
    </row>
    <row r="93" spans="1:256" x14ac:dyDescent="0.2">
      <c r="A93" s="1" t="s">
        <v>179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256" ht="20.399999999999999" x14ac:dyDescent="0.2">
      <c r="A94" s="6" t="s">
        <v>194</v>
      </c>
      <c r="B94" s="10">
        <v>100</v>
      </c>
      <c r="C94" s="7">
        <v>8.7100000000000009</v>
      </c>
      <c r="D94" s="7">
        <v>9.68</v>
      </c>
      <c r="E94" s="7">
        <v>58.08</v>
      </c>
      <c r="F94" s="7">
        <v>361.74</v>
      </c>
      <c r="G94" s="10">
        <v>100</v>
      </c>
      <c r="H94" s="7">
        <v>8.7100000000000009</v>
      </c>
      <c r="I94" s="7">
        <v>9.68</v>
      </c>
      <c r="J94" s="7">
        <v>58.08</v>
      </c>
      <c r="K94" s="7">
        <v>361.74</v>
      </c>
      <c r="L94" s="10" t="s">
        <v>195</v>
      </c>
      <c r="M94" s="11" t="s">
        <v>196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x14ac:dyDescent="0.2">
      <c r="A95" s="6" t="s">
        <v>183</v>
      </c>
      <c r="B95" s="10">
        <v>0</v>
      </c>
      <c r="C95" s="7">
        <v>0</v>
      </c>
      <c r="D95" s="7">
        <v>0</v>
      </c>
      <c r="E95" s="7">
        <v>0</v>
      </c>
      <c r="F95" s="7">
        <v>0</v>
      </c>
      <c r="G95" s="7">
        <v>100</v>
      </c>
      <c r="H95" s="7">
        <v>0.04</v>
      </c>
      <c r="I95" s="7">
        <v>0.04</v>
      </c>
      <c r="J95" s="7">
        <v>9.8000000000000007</v>
      </c>
      <c r="K95" s="7">
        <v>47</v>
      </c>
      <c r="L95" s="10" t="s">
        <v>55</v>
      </c>
      <c r="M95" s="6" t="s">
        <v>56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x14ac:dyDescent="0.2">
      <c r="A96" s="20" t="s">
        <v>57</v>
      </c>
      <c r="B96" s="7">
        <v>222</v>
      </c>
      <c r="C96" s="10">
        <v>0.13</v>
      </c>
      <c r="D96" s="10">
        <v>0.02</v>
      </c>
      <c r="E96" s="10">
        <v>15.2</v>
      </c>
      <c r="F96" s="10">
        <v>62</v>
      </c>
      <c r="G96" s="7">
        <v>222</v>
      </c>
      <c r="H96" s="10">
        <v>0.13</v>
      </c>
      <c r="I96" s="10">
        <v>0.02</v>
      </c>
      <c r="J96" s="10">
        <v>15.2</v>
      </c>
      <c r="K96" s="10">
        <v>62</v>
      </c>
      <c r="L96" s="10" t="s">
        <v>58</v>
      </c>
      <c r="M96" s="14" t="s">
        <v>59</v>
      </c>
    </row>
    <row r="97" spans="1:13" x14ac:dyDescent="0.2">
      <c r="A97" s="16" t="s">
        <v>25</v>
      </c>
      <c r="B97" s="4">
        <f t="shared" ref="B97:K97" si="14">SUM(B94:B96)</f>
        <v>322</v>
      </c>
      <c r="C97" s="4">
        <f t="shared" si="14"/>
        <v>8.8400000000000016</v>
      </c>
      <c r="D97" s="4">
        <f t="shared" si="14"/>
        <v>9.6999999999999993</v>
      </c>
      <c r="E97" s="4">
        <f t="shared" si="14"/>
        <v>73.28</v>
      </c>
      <c r="F97" s="4">
        <f t="shared" si="14"/>
        <v>423.74</v>
      </c>
      <c r="G97" s="4">
        <f t="shared" si="14"/>
        <v>422</v>
      </c>
      <c r="H97" s="4">
        <f t="shared" si="14"/>
        <v>8.8800000000000008</v>
      </c>
      <c r="I97" s="4">
        <f t="shared" si="14"/>
        <v>9.7399999999999984</v>
      </c>
      <c r="J97" s="4">
        <f t="shared" si="14"/>
        <v>83.08</v>
      </c>
      <c r="K97" s="4">
        <f t="shared" si="14"/>
        <v>470.74</v>
      </c>
      <c r="L97" s="4"/>
      <c r="M97" s="6"/>
    </row>
    <row r="98" spans="1:13" x14ac:dyDescent="0.2">
      <c r="A98" s="16" t="s">
        <v>184</v>
      </c>
      <c r="B98" s="4">
        <f t="shared" ref="B98:K98" si="15">SUM(B83,B92,B97)</f>
        <v>1604</v>
      </c>
      <c r="C98" s="4">
        <f t="shared" si="15"/>
        <v>59.218000000000004</v>
      </c>
      <c r="D98" s="4">
        <f t="shared" si="15"/>
        <v>66.11</v>
      </c>
      <c r="E98" s="4">
        <f t="shared" si="15"/>
        <v>257.02</v>
      </c>
      <c r="F98" s="4">
        <f t="shared" si="15"/>
        <v>1872.32</v>
      </c>
      <c r="G98" s="4">
        <f t="shared" si="15"/>
        <v>1914</v>
      </c>
      <c r="H98" s="4">
        <f t="shared" si="15"/>
        <v>69.929999999999993</v>
      </c>
      <c r="I98" s="4">
        <f t="shared" si="15"/>
        <v>82.51</v>
      </c>
      <c r="J98" s="4">
        <f t="shared" si="15"/>
        <v>294.77</v>
      </c>
      <c r="K98" s="4">
        <f t="shared" si="15"/>
        <v>2226.75</v>
      </c>
      <c r="L98" s="4"/>
      <c r="M98" s="6"/>
    </row>
    <row r="99" spans="1:13" x14ac:dyDescent="0.2">
      <c r="A99" s="3" t="s">
        <v>111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1" t="s">
        <v>2</v>
      </c>
      <c r="B100" s="3" t="s">
        <v>3</v>
      </c>
      <c r="C100" s="3"/>
      <c r="D100" s="3"/>
      <c r="E100" s="3"/>
      <c r="F100" s="3"/>
      <c r="G100" s="3" t="s">
        <v>178</v>
      </c>
      <c r="H100" s="3"/>
      <c r="I100" s="3"/>
      <c r="J100" s="3"/>
      <c r="K100" s="3"/>
      <c r="L100" s="1" t="s">
        <v>4</v>
      </c>
      <c r="M100" s="1" t="s">
        <v>5</v>
      </c>
    </row>
    <row r="101" spans="1:13" ht="11.4" customHeight="1" x14ac:dyDescent="0.2">
      <c r="A101" s="1"/>
      <c r="B101" s="4" t="s">
        <v>6</v>
      </c>
      <c r="C101" s="4" t="s">
        <v>7</v>
      </c>
      <c r="D101" s="4" t="s">
        <v>8</v>
      </c>
      <c r="E101" s="4" t="s">
        <v>9</v>
      </c>
      <c r="F101" s="4" t="s">
        <v>10</v>
      </c>
      <c r="G101" s="4" t="s">
        <v>6</v>
      </c>
      <c r="H101" s="4" t="s">
        <v>7</v>
      </c>
      <c r="I101" s="4" t="s">
        <v>8</v>
      </c>
      <c r="J101" s="4" t="s">
        <v>9</v>
      </c>
      <c r="K101" s="4" t="s">
        <v>10</v>
      </c>
      <c r="L101" s="1"/>
      <c r="M101" s="1"/>
    </row>
    <row r="102" spans="1:13" x14ac:dyDescent="0.2">
      <c r="A102" s="1" t="s">
        <v>11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1.4" customHeight="1" x14ac:dyDescent="0.2">
      <c r="A103" s="6" t="s">
        <v>112</v>
      </c>
      <c r="B103" s="7">
        <v>205</v>
      </c>
      <c r="C103" s="7">
        <v>8.6</v>
      </c>
      <c r="D103" s="7">
        <v>7.46</v>
      </c>
      <c r="E103" s="7">
        <v>44.26</v>
      </c>
      <c r="F103" s="7">
        <v>279</v>
      </c>
      <c r="G103" s="7">
        <v>250</v>
      </c>
      <c r="H103" s="7">
        <v>10.34</v>
      </c>
      <c r="I103" s="7">
        <v>13.27</v>
      </c>
      <c r="J103" s="7">
        <v>53.18</v>
      </c>
      <c r="K103" s="7">
        <v>374.4</v>
      </c>
      <c r="L103" s="34" t="s">
        <v>197</v>
      </c>
      <c r="M103" s="9" t="s">
        <v>113</v>
      </c>
    </row>
    <row r="104" spans="1:13" ht="11.4" customHeight="1" x14ac:dyDescent="0.2">
      <c r="A104" s="6" t="s">
        <v>15</v>
      </c>
      <c r="B104" s="10">
        <v>20</v>
      </c>
      <c r="C104" s="7">
        <v>4.6399999999999997</v>
      </c>
      <c r="D104" s="7">
        <v>5.9</v>
      </c>
      <c r="E104" s="7">
        <v>0</v>
      </c>
      <c r="F104" s="7">
        <v>72</v>
      </c>
      <c r="G104" s="10">
        <v>20</v>
      </c>
      <c r="H104" s="7">
        <v>4.6399999999999997</v>
      </c>
      <c r="I104" s="7">
        <v>5.9</v>
      </c>
      <c r="J104" s="7">
        <v>0</v>
      </c>
      <c r="K104" s="7">
        <v>72</v>
      </c>
      <c r="L104" s="7" t="s">
        <v>16</v>
      </c>
      <c r="M104" s="6" t="s">
        <v>17</v>
      </c>
    </row>
    <row r="105" spans="1:13" x14ac:dyDescent="0.2">
      <c r="A105" s="11" t="s">
        <v>18</v>
      </c>
      <c r="B105" s="7">
        <v>50</v>
      </c>
      <c r="C105" s="7">
        <v>4.75</v>
      </c>
      <c r="D105" s="7">
        <v>1.5</v>
      </c>
      <c r="E105" s="7">
        <v>26</v>
      </c>
      <c r="F105" s="7">
        <v>132.5</v>
      </c>
      <c r="G105" s="7">
        <v>50</v>
      </c>
      <c r="H105" s="7">
        <v>4.75</v>
      </c>
      <c r="I105" s="7">
        <v>1.5</v>
      </c>
      <c r="J105" s="7">
        <v>26</v>
      </c>
      <c r="K105" s="7">
        <v>132.5</v>
      </c>
      <c r="L105" s="10" t="s">
        <v>19</v>
      </c>
      <c r="M105" s="9" t="s">
        <v>20</v>
      </c>
    </row>
    <row r="106" spans="1:13" x14ac:dyDescent="0.2">
      <c r="A106" s="6" t="s">
        <v>54</v>
      </c>
      <c r="B106" s="10">
        <v>100</v>
      </c>
      <c r="C106" s="7">
        <v>0.4</v>
      </c>
      <c r="D106" s="7">
        <v>0.4</v>
      </c>
      <c r="E106" s="7">
        <f>19.6/2</f>
        <v>9.8000000000000007</v>
      </c>
      <c r="F106" s="7">
        <f>94/2</f>
        <v>47</v>
      </c>
      <c r="G106" s="10">
        <v>100</v>
      </c>
      <c r="H106" s="7">
        <v>0.4</v>
      </c>
      <c r="I106" s="7">
        <v>0.4</v>
      </c>
      <c r="J106" s="7">
        <f>19.6/2</f>
        <v>9.8000000000000007</v>
      </c>
      <c r="K106" s="7">
        <f>94/2</f>
        <v>47</v>
      </c>
      <c r="L106" s="10" t="s">
        <v>55</v>
      </c>
      <c r="M106" s="6" t="s">
        <v>56</v>
      </c>
    </row>
    <row r="107" spans="1:13" s="19" customFormat="1" x14ac:dyDescent="0.2">
      <c r="A107" s="11" t="s">
        <v>21</v>
      </c>
      <c r="B107" s="10">
        <v>215</v>
      </c>
      <c r="C107" s="10">
        <v>7.0000000000000007E-2</v>
      </c>
      <c r="D107" s="10">
        <v>0.02</v>
      </c>
      <c r="E107" s="10">
        <v>15</v>
      </c>
      <c r="F107" s="10">
        <v>60</v>
      </c>
      <c r="G107" s="10">
        <v>215</v>
      </c>
      <c r="H107" s="10">
        <v>7.0000000000000007E-2</v>
      </c>
      <c r="I107" s="10">
        <v>0.02</v>
      </c>
      <c r="J107" s="10">
        <v>15</v>
      </c>
      <c r="K107" s="10">
        <v>60</v>
      </c>
      <c r="L107" s="10" t="s">
        <v>22</v>
      </c>
      <c r="M107" s="6" t="s">
        <v>23</v>
      </c>
    </row>
    <row r="108" spans="1:13" x14ac:dyDescent="0.2">
      <c r="A108" s="16" t="s">
        <v>25</v>
      </c>
      <c r="B108" s="4">
        <f t="shared" ref="B108:K108" si="16">SUM(B103:B107)</f>
        <v>590</v>
      </c>
      <c r="C108" s="4">
        <f t="shared" si="16"/>
        <v>18.459999999999997</v>
      </c>
      <c r="D108" s="4">
        <f t="shared" si="16"/>
        <v>15.28</v>
      </c>
      <c r="E108" s="4">
        <f t="shared" si="16"/>
        <v>95.059999999999988</v>
      </c>
      <c r="F108" s="4">
        <f t="shared" si="16"/>
        <v>590.5</v>
      </c>
      <c r="G108" s="4">
        <f t="shared" si="16"/>
        <v>635</v>
      </c>
      <c r="H108" s="4">
        <f t="shared" si="16"/>
        <v>20.2</v>
      </c>
      <c r="I108" s="4">
        <f t="shared" si="16"/>
        <v>21.09</v>
      </c>
      <c r="J108" s="4">
        <f t="shared" si="16"/>
        <v>103.98</v>
      </c>
      <c r="K108" s="4">
        <f t="shared" si="16"/>
        <v>685.9</v>
      </c>
      <c r="L108" s="4"/>
      <c r="M108" s="6"/>
    </row>
    <row r="109" spans="1:13" x14ac:dyDescent="0.2">
      <c r="A109" s="3" t="s">
        <v>26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 x14ac:dyDescent="0.2">
      <c r="A110" s="6" t="s">
        <v>114</v>
      </c>
      <c r="B110" s="10">
        <v>200</v>
      </c>
      <c r="C110" s="7">
        <v>1.62</v>
      </c>
      <c r="D110" s="7">
        <v>2.19</v>
      </c>
      <c r="E110" s="7">
        <v>12.81</v>
      </c>
      <c r="F110" s="7">
        <v>77.13</v>
      </c>
      <c r="G110" s="7">
        <v>250</v>
      </c>
      <c r="H110" s="7">
        <v>2.0299999999999998</v>
      </c>
      <c r="I110" s="7">
        <v>2.74</v>
      </c>
      <c r="J110" s="7">
        <v>16.27</v>
      </c>
      <c r="K110" s="7">
        <v>96.41</v>
      </c>
      <c r="L110" s="7" t="s">
        <v>115</v>
      </c>
      <c r="M110" s="11" t="s">
        <v>116</v>
      </c>
    </row>
    <row r="111" spans="1:13" ht="12" customHeight="1" x14ac:dyDescent="0.2">
      <c r="A111" s="6" t="s">
        <v>117</v>
      </c>
      <c r="B111" s="7">
        <v>150</v>
      </c>
      <c r="C111" s="7">
        <v>8.5299999999999994</v>
      </c>
      <c r="D111" s="7">
        <v>9.6999999999999993</v>
      </c>
      <c r="E111" s="7">
        <v>7.11</v>
      </c>
      <c r="F111" s="7">
        <v>138.62</v>
      </c>
      <c r="G111" s="7">
        <v>150</v>
      </c>
      <c r="H111" s="7">
        <v>8.5299999999999994</v>
      </c>
      <c r="I111" s="7">
        <v>9.6999999999999993</v>
      </c>
      <c r="J111" s="7">
        <v>7.11</v>
      </c>
      <c r="K111" s="7">
        <v>138.62</v>
      </c>
      <c r="L111" s="10" t="s">
        <v>118</v>
      </c>
      <c r="M111" s="6" t="s">
        <v>119</v>
      </c>
    </row>
    <row r="112" spans="1:13" x14ac:dyDescent="0.2">
      <c r="A112" s="6" t="s">
        <v>120</v>
      </c>
      <c r="B112" s="10">
        <v>150</v>
      </c>
      <c r="C112" s="7">
        <v>3.44</v>
      </c>
      <c r="D112" s="7">
        <v>13.15</v>
      </c>
      <c r="E112" s="7">
        <v>27.92</v>
      </c>
      <c r="F112" s="7">
        <v>243.75</v>
      </c>
      <c r="G112" s="7">
        <v>180</v>
      </c>
      <c r="H112" s="7">
        <v>4.12</v>
      </c>
      <c r="I112" s="7">
        <v>15.78</v>
      </c>
      <c r="J112" s="7">
        <v>33.5</v>
      </c>
      <c r="K112" s="7">
        <v>292.5</v>
      </c>
      <c r="L112" s="10" t="s">
        <v>121</v>
      </c>
      <c r="M112" s="11" t="s">
        <v>122</v>
      </c>
    </row>
    <row r="113" spans="1:256" x14ac:dyDescent="0.2">
      <c r="A113" s="6" t="s">
        <v>42</v>
      </c>
      <c r="B113" s="10">
        <v>200</v>
      </c>
      <c r="C113" s="7">
        <v>0.15</v>
      </c>
      <c r="D113" s="7">
        <v>0.06</v>
      </c>
      <c r="E113" s="7">
        <v>20.65</v>
      </c>
      <c r="F113" s="7">
        <v>82.9</v>
      </c>
      <c r="G113" s="10">
        <v>200</v>
      </c>
      <c r="H113" s="7">
        <v>0.15</v>
      </c>
      <c r="I113" s="7">
        <v>0.06</v>
      </c>
      <c r="J113" s="7">
        <v>20.65</v>
      </c>
      <c r="K113" s="7">
        <v>82.9</v>
      </c>
      <c r="L113" s="7" t="s">
        <v>43</v>
      </c>
      <c r="M113" s="11" t="s">
        <v>44</v>
      </c>
    </row>
    <row r="114" spans="1:256" s="15" customFormat="1" ht="10.95" customHeight="1" x14ac:dyDescent="0.3">
      <c r="A114" s="14" t="s">
        <v>24</v>
      </c>
      <c r="B114" s="10">
        <v>200</v>
      </c>
      <c r="C114" s="10">
        <v>0.6</v>
      </c>
      <c r="D114" s="10">
        <v>0.4</v>
      </c>
      <c r="E114" s="10">
        <v>20.2</v>
      </c>
      <c r="F114" s="10">
        <v>92</v>
      </c>
      <c r="G114" s="10">
        <v>200</v>
      </c>
      <c r="H114" s="10">
        <v>0.6</v>
      </c>
      <c r="I114" s="10">
        <v>0.4</v>
      </c>
      <c r="J114" s="10">
        <v>20.2</v>
      </c>
      <c r="K114" s="10">
        <v>92</v>
      </c>
      <c r="L114" s="10"/>
      <c r="M114" s="11"/>
    </row>
    <row r="115" spans="1:256" x14ac:dyDescent="0.2">
      <c r="A115" s="14" t="s">
        <v>45</v>
      </c>
      <c r="B115" s="7">
        <v>50</v>
      </c>
      <c r="C115" s="7">
        <v>3.3</v>
      </c>
      <c r="D115" s="7">
        <v>0.5</v>
      </c>
      <c r="E115" s="7">
        <v>21.5</v>
      </c>
      <c r="F115" s="7">
        <v>106.3</v>
      </c>
      <c r="G115" s="7">
        <v>80</v>
      </c>
      <c r="H115" s="7">
        <v>5.2</v>
      </c>
      <c r="I115" s="7">
        <v>0.8</v>
      </c>
      <c r="J115" s="7">
        <v>34.4</v>
      </c>
      <c r="K115" s="7">
        <v>170</v>
      </c>
      <c r="L115" s="7" t="s">
        <v>123</v>
      </c>
      <c r="M115" s="6" t="s">
        <v>47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x14ac:dyDescent="0.2">
      <c r="A116" s="14" t="s">
        <v>48</v>
      </c>
      <c r="B116" s="10">
        <v>50</v>
      </c>
      <c r="C116" s="7">
        <v>4</v>
      </c>
      <c r="D116" s="7">
        <v>0.5</v>
      </c>
      <c r="E116" s="7">
        <v>25.5</v>
      </c>
      <c r="F116" s="7">
        <v>125</v>
      </c>
      <c r="G116" s="7">
        <v>80</v>
      </c>
      <c r="H116" s="7">
        <v>6.4</v>
      </c>
      <c r="I116" s="7">
        <v>0.8</v>
      </c>
      <c r="J116" s="7">
        <v>40.799999999999997</v>
      </c>
      <c r="K116" s="7">
        <v>200</v>
      </c>
      <c r="L116" s="10" t="s">
        <v>123</v>
      </c>
      <c r="M116" s="11" t="s">
        <v>49</v>
      </c>
    </row>
    <row r="117" spans="1:256" x14ac:dyDescent="0.2">
      <c r="A117" s="16" t="s">
        <v>25</v>
      </c>
      <c r="B117" s="4">
        <f t="shared" ref="B117:K117" si="17">SUM(B110:B116)</f>
        <v>1000</v>
      </c>
      <c r="C117" s="31">
        <f t="shared" si="17"/>
        <v>21.639999999999997</v>
      </c>
      <c r="D117" s="31">
        <f t="shared" si="17"/>
        <v>26.499999999999996</v>
      </c>
      <c r="E117" s="31">
        <f t="shared" si="17"/>
        <v>135.69</v>
      </c>
      <c r="F117" s="31">
        <f t="shared" si="17"/>
        <v>865.69999999999993</v>
      </c>
      <c r="G117" s="31">
        <f t="shared" si="17"/>
        <v>1140</v>
      </c>
      <c r="H117" s="31">
        <f t="shared" si="17"/>
        <v>27.03</v>
      </c>
      <c r="I117" s="31">
        <f t="shared" si="17"/>
        <v>30.279999999999998</v>
      </c>
      <c r="J117" s="31">
        <f t="shared" si="17"/>
        <v>172.93</v>
      </c>
      <c r="K117" s="31">
        <f t="shared" si="17"/>
        <v>1072.4299999999998</v>
      </c>
      <c r="L117" s="4"/>
      <c r="M117" s="6"/>
    </row>
    <row r="118" spans="1:256" x14ac:dyDescent="0.2">
      <c r="A118" s="1" t="s">
        <v>179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256" x14ac:dyDescent="0.2">
      <c r="A119" s="14" t="s">
        <v>198</v>
      </c>
      <c r="B119" s="7">
        <v>100</v>
      </c>
      <c r="C119" s="7">
        <v>12.29</v>
      </c>
      <c r="D119" s="7">
        <v>12.64</v>
      </c>
      <c r="E119" s="7">
        <v>38.909999999999997</v>
      </c>
      <c r="F119" s="7">
        <v>269.33</v>
      </c>
      <c r="G119" s="7">
        <v>75</v>
      </c>
      <c r="H119" s="7">
        <v>9.2200000000000006</v>
      </c>
      <c r="I119" s="7">
        <v>9.48</v>
      </c>
      <c r="J119" s="7">
        <v>29.18</v>
      </c>
      <c r="K119" s="7">
        <v>202</v>
      </c>
      <c r="L119" s="7" t="s">
        <v>34</v>
      </c>
      <c r="M119" s="9" t="s">
        <v>199</v>
      </c>
    </row>
    <row r="120" spans="1:256" x14ac:dyDescent="0.2">
      <c r="A120" s="6" t="s">
        <v>183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100</v>
      </c>
      <c r="H120" s="7">
        <v>0.04</v>
      </c>
      <c r="I120" s="7">
        <v>0.04</v>
      </c>
      <c r="J120" s="7">
        <v>9.8000000000000007</v>
      </c>
      <c r="K120" s="7">
        <v>47</v>
      </c>
      <c r="L120" s="10" t="s">
        <v>55</v>
      </c>
      <c r="M120" s="6" t="s">
        <v>56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x14ac:dyDescent="0.2">
      <c r="A121" s="20" t="s">
        <v>57</v>
      </c>
      <c r="B121" s="7">
        <v>222</v>
      </c>
      <c r="C121" s="10">
        <v>0.13</v>
      </c>
      <c r="D121" s="10">
        <v>0.02</v>
      </c>
      <c r="E121" s="10">
        <v>15.2</v>
      </c>
      <c r="F121" s="10">
        <v>62</v>
      </c>
      <c r="G121" s="7">
        <v>222</v>
      </c>
      <c r="H121" s="10">
        <v>0.13</v>
      </c>
      <c r="I121" s="10">
        <v>0.02</v>
      </c>
      <c r="J121" s="10">
        <v>15.2</v>
      </c>
      <c r="K121" s="10">
        <v>62</v>
      </c>
      <c r="L121" s="10" t="s">
        <v>58</v>
      </c>
      <c r="M121" s="14" t="s">
        <v>59</v>
      </c>
    </row>
    <row r="122" spans="1:256" x14ac:dyDescent="0.2">
      <c r="A122" s="16" t="s">
        <v>25</v>
      </c>
      <c r="B122" s="4">
        <f t="shared" ref="B122:K122" si="18">SUM(B119:B121)</f>
        <v>322</v>
      </c>
      <c r="C122" s="4">
        <f t="shared" si="18"/>
        <v>12.42</v>
      </c>
      <c r="D122" s="4">
        <f t="shared" si="18"/>
        <v>12.66</v>
      </c>
      <c r="E122" s="4">
        <f t="shared" si="18"/>
        <v>54.11</v>
      </c>
      <c r="F122" s="4">
        <f t="shared" si="18"/>
        <v>331.33</v>
      </c>
      <c r="G122" s="4">
        <f t="shared" si="18"/>
        <v>397</v>
      </c>
      <c r="H122" s="4">
        <f t="shared" si="18"/>
        <v>9.39</v>
      </c>
      <c r="I122" s="4">
        <f t="shared" si="18"/>
        <v>9.5399999999999991</v>
      </c>
      <c r="J122" s="4">
        <f t="shared" si="18"/>
        <v>54.180000000000007</v>
      </c>
      <c r="K122" s="4">
        <f t="shared" si="18"/>
        <v>311</v>
      </c>
      <c r="L122" s="4"/>
      <c r="M122" s="6"/>
    </row>
    <row r="123" spans="1:256" x14ac:dyDescent="0.2">
      <c r="A123" s="16" t="s">
        <v>184</v>
      </c>
      <c r="B123" s="4">
        <f t="shared" ref="B123:K123" si="19">SUM(B108,B117,B122)</f>
        <v>1912</v>
      </c>
      <c r="C123" s="4">
        <f t="shared" si="19"/>
        <v>52.519999999999996</v>
      </c>
      <c r="D123" s="4">
        <f t="shared" si="19"/>
        <v>54.44</v>
      </c>
      <c r="E123" s="4">
        <f t="shared" si="19"/>
        <v>284.86</v>
      </c>
      <c r="F123" s="4">
        <f t="shared" si="19"/>
        <v>1787.5299999999997</v>
      </c>
      <c r="G123" s="4">
        <f t="shared" si="19"/>
        <v>2172</v>
      </c>
      <c r="H123" s="4">
        <f t="shared" si="19"/>
        <v>56.620000000000005</v>
      </c>
      <c r="I123" s="4">
        <f t="shared" si="19"/>
        <v>60.91</v>
      </c>
      <c r="J123" s="4">
        <f t="shared" si="19"/>
        <v>331.09000000000003</v>
      </c>
      <c r="K123" s="4">
        <f t="shared" si="19"/>
        <v>2069.33</v>
      </c>
      <c r="L123" s="4"/>
      <c r="M123" s="6"/>
    </row>
    <row r="124" spans="1:256" x14ac:dyDescent="0.2">
      <c r="A124" s="3" t="s">
        <v>124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256" x14ac:dyDescent="0.2">
      <c r="A125" s="1" t="s">
        <v>2</v>
      </c>
      <c r="B125" s="3" t="s">
        <v>3</v>
      </c>
      <c r="C125" s="3"/>
      <c r="D125" s="3"/>
      <c r="E125" s="3"/>
      <c r="F125" s="3"/>
      <c r="G125" s="3" t="s">
        <v>178</v>
      </c>
      <c r="H125" s="3"/>
      <c r="I125" s="3"/>
      <c r="J125" s="3"/>
      <c r="K125" s="3"/>
      <c r="L125" s="1" t="s">
        <v>4</v>
      </c>
      <c r="M125" s="1" t="s">
        <v>5</v>
      </c>
    </row>
    <row r="126" spans="1:256" ht="11.4" customHeight="1" x14ac:dyDescent="0.2">
      <c r="A126" s="1"/>
      <c r="B126" s="4" t="s">
        <v>6</v>
      </c>
      <c r="C126" s="4" t="s">
        <v>7</v>
      </c>
      <c r="D126" s="4" t="s">
        <v>8</v>
      </c>
      <c r="E126" s="4" t="s">
        <v>9</v>
      </c>
      <c r="F126" s="4" t="s">
        <v>10</v>
      </c>
      <c r="G126" s="4" t="s">
        <v>6</v>
      </c>
      <c r="H126" s="4" t="s">
        <v>7</v>
      </c>
      <c r="I126" s="4" t="s">
        <v>8</v>
      </c>
      <c r="J126" s="4" t="s">
        <v>9</v>
      </c>
      <c r="K126" s="4" t="s">
        <v>10</v>
      </c>
      <c r="L126" s="1"/>
      <c r="M126" s="1"/>
    </row>
    <row r="127" spans="1:256" x14ac:dyDescent="0.2">
      <c r="A127" s="1" t="s">
        <v>11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256" x14ac:dyDescent="0.2">
      <c r="A128" s="11" t="s">
        <v>30</v>
      </c>
      <c r="B128" s="10">
        <v>90</v>
      </c>
      <c r="C128" s="7">
        <v>10.6</v>
      </c>
      <c r="D128" s="7">
        <v>12.6</v>
      </c>
      <c r="E128" s="7">
        <v>9.06</v>
      </c>
      <c r="F128" s="7">
        <v>207.09</v>
      </c>
      <c r="G128" s="10">
        <v>100</v>
      </c>
      <c r="H128" s="7">
        <v>11.63</v>
      </c>
      <c r="I128" s="7">
        <v>14.08</v>
      </c>
      <c r="J128" s="7">
        <v>10.08</v>
      </c>
      <c r="K128" s="7">
        <v>230.1</v>
      </c>
      <c r="L128" s="10" t="s">
        <v>31</v>
      </c>
      <c r="M128" s="6" t="s">
        <v>32</v>
      </c>
    </row>
    <row r="129" spans="1:256" x14ac:dyDescent="0.2">
      <c r="A129" s="6" t="s">
        <v>125</v>
      </c>
      <c r="B129" s="10">
        <v>150</v>
      </c>
      <c r="C129" s="7">
        <v>2.6</v>
      </c>
      <c r="D129" s="7">
        <v>11.8</v>
      </c>
      <c r="E129" s="7">
        <v>12.81</v>
      </c>
      <c r="F129" s="7">
        <v>163.5</v>
      </c>
      <c r="G129" s="7">
        <v>180</v>
      </c>
      <c r="H129" s="7">
        <v>3.1</v>
      </c>
      <c r="I129" s="7">
        <v>13.3</v>
      </c>
      <c r="J129" s="7">
        <v>15.37</v>
      </c>
      <c r="K129" s="7">
        <v>196.2</v>
      </c>
      <c r="L129" s="10" t="s">
        <v>126</v>
      </c>
      <c r="M129" s="9" t="s">
        <v>127</v>
      </c>
    </row>
    <row r="130" spans="1:256" x14ac:dyDescent="0.2">
      <c r="A130" s="14" t="s">
        <v>48</v>
      </c>
      <c r="B130" s="10">
        <v>60</v>
      </c>
      <c r="C130" s="7">
        <f>4/50*60</f>
        <v>4.8</v>
      </c>
      <c r="D130" s="7">
        <f>0.5/50*60</f>
        <v>0.6</v>
      </c>
      <c r="E130" s="7">
        <f>25.5/50*60</f>
        <v>30.6</v>
      </c>
      <c r="F130" s="7">
        <f>125/50*60</f>
        <v>150</v>
      </c>
      <c r="G130" s="7">
        <v>80</v>
      </c>
      <c r="H130" s="7">
        <v>6.4</v>
      </c>
      <c r="I130" s="7">
        <v>0.8</v>
      </c>
      <c r="J130" s="7">
        <v>40.799999999999997</v>
      </c>
      <c r="K130" s="7">
        <v>200</v>
      </c>
      <c r="L130" s="10" t="s">
        <v>123</v>
      </c>
      <c r="M130" s="11" t="s">
        <v>49</v>
      </c>
    </row>
    <row r="131" spans="1:256" x14ac:dyDescent="0.2">
      <c r="A131" s="20" t="s">
        <v>57</v>
      </c>
      <c r="B131" s="7">
        <v>222</v>
      </c>
      <c r="C131" s="10">
        <v>0.13</v>
      </c>
      <c r="D131" s="10">
        <v>0.02</v>
      </c>
      <c r="E131" s="10">
        <v>15.2</v>
      </c>
      <c r="F131" s="10">
        <v>62</v>
      </c>
      <c r="G131" s="7">
        <v>222</v>
      </c>
      <c r="H131" s="10">
        <v>0.13</v>
      </c>
      <c r="I131" s="10">
        <v>0.02</v>
      </c>
      <c r="J131" s="10">
        <v>15.2</v>
      </c>
      <c r="K131" s="10">
        <v>62</v>
      </c>
      <c r="L131" s="10" t="s">
        <v>58</v>
      </c>
      <c r="M131" s="14" t="s">
        <v>59</v>
      </c>
    </row>
    <row r="132" spans="1:256" x14ac:dyDescent="0.2">
      <c r="A132" s="16" t="s">
        <v>25</v>
      </c>
      <c r="B132" s="4">
        <f t="shared" ref="B132:K132" si="20">SUM(B128:B131)</f>
        <v>522</v>
      </c>
      <c r="C132" s="31">
        <f t="shared" si="20"/>
        <v>18.13</v>
      </c>
      <c r="D132" s="31">
        <f t="shared" si="20"/>
        <v>25.02</v>
      </c>
      <c r="E132" s="31">
        <f t="shared" si="20"/>
        <v>67.67</v>
      </c>
      <c r="F132" s="31">
        <f t="shared" si="20"/>
        <v>582.59</v>
      </c>
      <c r="G132" s="31">
        <f t="shared" si="20"/>
        <v>582</v>
      </c>
      <c r="H132" s="31">
        <f t="shared" si="20"/>
        <v>21.26</v>
      </c>
      <c r="I132" s="31">
        <f t="shared" si="20"/>
        <v>28.200000000000003</v>
      </c>
      <c r="J132" s="31">
        <f t="shared" si="20"/>
        <v>81.45</v>
      </c>
      <c r="K132" s="31">
        <f t="shared" si="20"/>
        <v>688.3</v>
      </c>
      <c r="L132" s="4"/>
      <c r="M132" s="6"/>
    </row>
    <row r="133" spans="1:256" x14ac:dyDescent="0.2">
      <c r="A133" s="3" t="s">
        <v>26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256" ht="12.75" customHeight="1" x14ac:dyDescent="0.2">
      <c r="A134" s="6" t="s">
        <v>128</v>
      </c>
      <c r="B134" s="7">
        <v>260</v>
      </c>
      <c r="C134" s="7">
        <v>1.51</v>
      </c>
      <c r="D134" s="7">
        <v>6.39</v>
      </c>
      <c r="E134" s="7">
        <v>7.99</v>
      </c>
      <c r="F134" s="7">
        <v>94.43</v>
      </c>
      <c r="G134" s="7">
        <v>260</v>
      </c>
      <c r="H134" s="7">
        <v>1.51</v>
      </c>
      <c r="I134" s="7">
        <v>6.39</v>
      </c>
      <c r="J134" s="7">
        <v>7.99</v>
      </c>
      <c r="K134" s="7">
        <v>94.43</v>
      </c>
      <c r="L134" s="34" t="s">
        <v>200</v>
      </c>
      <c r="M134" s="20" t="s">
        <v>130</v>
      </c>
    </row>
    <row r="135" spans="1:256" s="19" customFormat="1" ht="13.5" customHeight="1" x14ac:dyDescent="0.2">
      <c r="A135" s="6" t="s">
        <v>131</v>
      </c>
      <c r="B135" s="10">
        <v>90</v>
      </c>
      <c r="C135" s="7">
        <v>14.68</v>
      </c>
      <c r="D135" s="7">
        <v>9.98</v>
      </c>
      <c r="E135" s="7">
        <v>11.03</v>
      </c>
      <c r="F135" s="7">
        <v>180.7</v>
      </c>
      <c r="G135" s="7">
        <v>100</v>
      </c>
      <c r="H135" s="7">
        <v>16.309999999999999</v>
      </c>
      <c r="I135" s="7">
        <v>9.5299999999999994</v>
      </c>
      <c r="J135" s="7">
        <v>12.26</v>
      </c>
      <c r="K135" s="7">
        <v>200.78</v>
      </c>
      <c r="L135" s="10" t="s">
        <v>132</v>
      </c>
      <c r="M135" s="11" t="s">
        <v>133</v>
      </c>
    </row>
    <row r="136" spans="1:256" ht="13.5" customHeight="1" x14ac:dyDescent="0.2">
      <c r="A136" s="6" t="s">
        <v>33</v>
      </c>
      <c r="B136" s="10">
        <v>0</v>
      </c>
      <c r="C136" s="7">
        <v>0</v>
      </c>
      <c r="D136" s="7">
        <v>0</v>
      </c>
      <c r="E136" s="7">
        <v>0</v>
      </c>
      <c r="F136" s="7">
        <v>0</v>
      </c>
      <c r="G136" s="38">
        <v>10</v>
      </c>
      <c r="H136" s="39">
        <v>0.08</v>
      </c>
      <c r="I136" s="39">
        <v>7.25</v>
      </c>
      <c r="J136" s="39">
        <v>0.13</v>
      </c>
      <c r="K136" s="39">
        <v>66</v>
      </c>
      <c r="L136" s="40" t="s">
        <v>34</v>
      </c>
      <c r="M136" s="9" t="s">
        <v>35</v>
      </c>
    </row>
    <row r="137" spans="1:256" s="19" customFormat="1" ht="12" customHeight="1" x14ac:dyDescent="0.2">
      <c r="A137" s="6" t="s">
        <v>86</v>
      </c>
      <c r="B137" s="10">
        <v>150</v>
      </c>
      <c r="C137" s="7">
        <v>3.65</v>
      </c>
      <c r="D137" s="7">
        <v>5.37</v>
      </c>
      <c r="E137" s="7">
        <v>36.68</v>
      </c>
      <c r="F137" s="7">
        <v>209.7</v>
      </c>
      <c r="G137" s="7">
        <v>180</v>
      </c>
      <c r="H137" s="7">
        <v>4.38</v>
      </c>
      <c r="I137" s="7">
        <v>6.44</v>
      </c>
      <c r="J137" s="7">
        <v>44.02</v>
      </c>
      <c r="K137" s="7">
        <v>251.64</v>
      </c>
      <c r="L137" s="10" t="s">
        <v>87</v>
      </c>
      <c r="M137" s="6" t="s">
        <v>88</v>
      </c>
    </row>
    <row r="138" spans="1:256" x14ac:dyDescent="0.2">
      <c r="A138" s="6" t="s">
        <v>134</v>
      </c>
      <c r="B138" s="10">
        <v>200</v>
      </c>
      <c r="C138" s="7">
        <v>0.33</v>
      </c>
      <c r="D138" s="7">
        <v>0</v>
      </c>
      <c r="E138" s="7">
        <v>22.78</v>
      </c>
      <c r="F138" s="7">
        <v>94.44</v>
      </c>
      <c r="G138" s="10">
        <v>200</v>
      </c>
      <c r="H138" s="41">
        <v>0.33</v>
      </c>
      <c r="I138" s="41">
        <v>0</v>
      </c>
      <c r="J138" s="41">
        <v>22.78</v>
      </c>
      <c r="K138" s="41">
        <v>94.44</v>
      </c>
      <c r="L138" s="42" t="s">
        <v>135</v>
      </c>
      <c r="M138" s="11" t="s">
        <v>136</v>
      </c>
    </row>
    <row r="139" spans="1:256" x14ac:dyDescent="0.2">
      <c r="A139" s="14" t="s">
        <v>45</v>
      </c>
      <c r="B139" s="7">
        <v>40</v>
      </c>
      <c r="C139" s="7">
        <v>2.6</v>
      </c>
      <c r="D139" s="7">
        <v>0.4</v>
      </c>
      <c r="E139" s="7">
        <v>17.2</v>
      </c>
      <c r="F139" s="7">
        <v>85</v>
      </c>
      <c r="G139" s="7">
        <v>40</v>
      </c>
      <c r="H139" s="7">
        <v>2.6</v>
      </c>
      <c r="I139" s="7">
        <v>0.4</v>
      </c>
      <c r="J139" s="7">
        <v>17.2</v>
      </c>
      <c r="K139" s="7">
        <v>85</v>
      </c>
      <c r="L139" s="7" t="s">
        <v>46</v>
      </c>
      <c r="M139" s="6" t="s">
        <v>47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x14ac:dyDescent="0.2">
      <c r="A140" s="14" t="s">
        <v>48</v>
      </c>
      <c r="B140" s="10">
        <v>40</v>
      </c>
      <c r="C140" s="7">
        <v>3.2</v>
      </c>
      <c r="D140" s="7">
        <v>0.4</v>
      </c>
      <c r="E140" s="7">
        <v>20.399999999999999</v>
      </c>
      <c r="F140" s="7">
        <v>100</v>
      </c>
      <c r="G140" s="10">
        <v>40</v>
      </c>
      <c r="H140" s="7">
        <v>3.2</v>
      </c>
      <c r="I140" s="7">
        <v>0.4</v>
      </c>
      <c r="J140" s="7">
        <v>20.399999999999999</v>
      </c>
      <c r="K140" s="7">
        <v>100</v>
      </c>
      <c r="L140" s="10" t="s">
        <v>46</v>
      </c>
      <c r="M140" s="11" t="s">
        <v>49</v>
      </c>
    </row>
    <row r="141" spans="1:256" x14ac:dyDescent="0.2">
      <c r="A141" s="16" t="s">
        <v>25</v>
      </c>
      <c r="B141" s="4">
        <f t="shared" ref="B141:K141" si="21">SUM(B134:B140)</f>
        <v>780</v>
      </c>
      <c r="C141" s="31">
        <f t="shared" si="21"/>
        <v>25.97</v>
      </c>
      <c r="D141" s="31">
        <f t="shared" si="21"/>
        <v>22.54</v>
      </c>
      <c r="E141" s="31">
        <f t="shared" si="21"/>
        <v>116.08000000000001</v>
      </c>
      <c r="F141" s="31">
        <f t="shared" si="21"/>
        <v>764.27</v>
      </c>
      <c r="G141" s="31">
        <f t="shared" si="21"/>
        <v>830</v>
      </c>
      <c r="H141" s="31">
        <f t="shared" si="21"/>
        <v>28.409999999999997</v>
      </c>
      <c r="I141" s="31">
        <f t="shared" si="21"/>
        <v>30.409999999999997</v>
      </c>
      <c r="J141" s="31">
        <f t="shared" si="21"/>
        <v>124.78</v>
      </c>
      <c r="K141" s="31">
        <f t="shared" si="21"/>
        <v>892.29</v>
      </c>
      <c r="L141" s="4"/>
      <c r="M141" s="6"/>
    </row>
    <row r="142" spans="1:256" x14ac:dyDescent="0.2">
      <c r="A142" s="1" t="s">
        <v>179</v>
      </c>
      <c r="B142" s="1"/>
      <c r="C142" s="1"/>
      <c r="D142" s="1"/>
      <c r="E142" s="1"/>
      <c r="F142" s="1"/>
      <c r="G142" s="1"/>
      <c r="H142" s="43"/>
      <c r="I142" s="43"/>
      <c r="J142" s="43"/>
      <c r="K142" s="43"/>
      <c r="L142" s="1"/>
      <c r="M142" s="1"/>
    </row>
    <row r="143" spans="1:256" x14ac:dyDescent="0.2">
      <c r="A143" s="20" t="s">
        <v>201</v>
      </c>
      <c r="B143" s="10">
        <v>80</v>
      </c>
      <c r="C143" s="7">
        <v>9.08</v>
      </c>
      <c r="D143" s="7">
        <v>8.7899999999999991</v>
      </c>
      <c r="E143" s="7">
        <v>26.73</v>
      </c>
      <c r="F143" s="7">
        <v>193.55</v>
      </c>
      <c r="G143" s="38">
        <v>100</v>
      </c>
      <c r="H143" s="39">
        <v>12.34</v>
      </c>
      <c r="I143" s="39">
        <v>10.98</v>
      </c>
      <c r="J143" s="39">
        <v>29.61</v>
      </c>
      <c r="K143" s="39">
        <v>242.03</v>
      </c>
      <c r="L143" s="26" t="s">
        <v>202</v>
      </c>
      <c r="M143" s="11" t="s">
        <v>203</v>
      </c>
    </row>
    <row r="144" spans="1:256" x14ac:dyDescent="0.2">
      <c r="A144" s="6" t="s">
        <v>183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100</v>
      </c>
      <c r="H144" s="41">
        <v>0.04</v>
      </c>
      <c r="I144" s="41">
        <v>0.04</v>
      </c>
      <c r="J144" s="41">
        <v>9.8000000000000007</v>
      </c>
      <c r="K144" s="41">
        <v>47</v>
      </c>
      <c r="L144" s="10" t="s">
        <v>55</v>
      </c>
      <c r="M144" s="6" t="s">
        <v>56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</row>
    <row r="145" spans="1:13" x14ac:dyDescent="0.2">
      <c r="A145" s="20" t="s">
        <v>57</v>
      </c>
      <c r="B145" s="7">
        <v>222</v>
      </c>
      <c r="C145" s="10">
        <v>0.13</v>
      </c>
      <c r="D145" s="10">
        <v>0.02</v>
      </c>
      <c r="E145" s="10">
        <v>15.2</v>
      </c>
      <c r="F145" s="10">
        <v>62</v>
      </c>
      <c r="G145" s="7">
        <v>222</v>
      </c>
      <c r="H145" s="10">
        <v>0.13</v>
      </c>
      <c r="I145" s="10">
        <v>0.02</v>
      </c>
      <c r="J145" s="10">
        <v>15.2</v>
      </c>
      <c r="K145" s="10">
        <v>62</v>
      </c>
      <c r="L145" s="10" t="s">
        <v>58</v>
      </c>
      <c r="M145" s="14" t="s">
        <v>59</v>
      </c>
    </row>
    <row r="146" spans="1:13" x14ac:dyDescent="0.2">
      <c r="A146" s="16" t="s">
        <v>25</v>
      </c>
      <c r="B146" s="4">
        <f t="shared" ref="B146:K146" si="22">SUM(B143:B145)</f>
        <v>302</v>
      </c>
      <c r="C146" s="4">
        <f t="shared" si="22"/>
        <v>9.2100000000000009</v>
      </c>
      <c r="D146" s="4">
        <f t="shared" si="22"/>
        <v>8.8099999999999987</v>
      </c>
      <c r="E146" s="4">
        <f t="shared" si="22"/>
        <v>41.93</v>
      </c>
      <c r="F146" s="4">
        <f t="shared" si="22"/>
        <v>255.55</v>
      </c>
      <c r="G146" s="4">
        <f t="shared" si="22"/>
        <v>422</v>
      </c>
      <c r="H146" s="4">
        <f t="shared" si="22"/>
        <v>12.51</v>
      </c>
      <c r="I146" s="4">
        <f t="shared" si="22"/>
        <v>11.04</v>
      </c>
      <c r="J146" s="4">
        <f t="shared" si="22"/>
        <v>54.61</v>
      </c>
      <c r="K146" s="4">
        <f t="shared" si="22"/>
        <v>351.03</v>
      </c>
      <c r="L146" s="4"/>
      <c r="M146" s="6"/>
    </row>
    <row r="147" spans="1:13" x14ac:dyDescent="0.2">
      <c r="A147" s="16" t="s">
        <v>184</v>
      </c>
      <c r="B147" s="4">
        <f t="shared" ref="B147:K147" si="23">SUM(B132,B141,B146)</f>
        <v>1604</v>
      </c>
      <c r="C147" s="4">
        <f t="shared" si="23"/>
        <v>53.309999999999995</v>
      </c>
      <c r="D147" s="4">
        <f t="shared" si="23"/>
        <v>56.370000000000005</v>
      </c>
      <c r="E147" s="4">
        <f t="shared" si="23"/>
        <v>225.68</v>
      </c>
      <c r="F147" s="4">
        <f t="shared" si="23"/>
        <v>1602.41</v>
      </c>
      <c r="G147" s="4">
        <f t="shared" si="23"/>
        <v>1834</v>
      </c>
      <c r="H147" s="4">
        <f t="shared" si="23"/>
        <v>62.18</v>
      </c>
      <c r="I147" s="4">
        <f t="shared" si="23"/>
        <v>69.650000000000006</v>
      </c>
      <c r="J147" s="4">
        <f t="shared" si="23"/>
        <v>260.84000000000003</v>
      </c>
      <c r="K147" s="4">
        <f t="shared" si="23"/>
        <v>1931.62</v>
      </c>
      <c r="L147" s="4"/>
      <c r="M147" s="6"/>
    </row>
    <row r="148" spans="1:13" x14ac:dyDescent="0.2">
      <c r="A148" s="3" t="s">
        <v>137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3" t="s">
        <v>1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1" t="s">
        <v>2</v>
      </c>
      <c r="B150" s="3" t="s">
        <v>3</v>
      </c>
      <c r="C150" s="3"/>
      <c r="D150" s="3"/>
      <c r="E150" s="3"/>
      <c r="F150" s="3"/>
      <c r="G150" s="3" t="s">
        <v>178</v>
      </c>
      <c r="H150" s="3"/>
      <c r="I150" s="3"/>
      <c r="J150" s="3"/>
      <c r="K150" s="3"/>
      <c r="L150" s="1" t="s">
        <v>4</v>
      </c>
      <c r="M150" s="1" t="s">
        <v>5</v>
      </c>
    </row>
    <row r="151" spans="1:13" ht="11.4" customHeight="1" x14ac:dyDescent="0.2">
      <c r="A151" s="1"/>
      <c r="B151" s="4" t="s">
        <v>6</v>
      </c>
      <c r="C151" s="4" t="s">
        <v>7</v>
      </c>
      <c r="D151" s="4" t="s">
        <v>8</v>
      </c>
      <c r="E151" s="4" t="s">
        <v>9</v>
      </c>
      <c r="F151" s="4" t="s">
        <v>10</v>
      </c>
      <c r="G151" s="4" t="s">
        <v>6</v>
      </c>
      <c r="H151" s="4" t="s">
        <v>7</v>
      </c>
      <c r="I151" s="4" t="s">
        <v>8</v>
      </c>
      <c r="J151" s="4" t="s">
        <v>9</v>
      </c>
      <c r="K151" s="4" t="s">
        <v>10</v>
      </c>
      <c r="L151" s="1"/>
      <c r="M151" s="1"/>
    </row>
    <row r="152" spans="1:13" x14ac:dyDescent="0.2">
      <c r="A152" s="1" t="s">
        <v>11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4" t="s">
        <v>138</v>
      </c>
      <c r="B153" s="7">
        <v>205</v>
      </c>
      <c r="C153" s="7">
        <v>5.96</v>
      </c>
      <c r="D153" s="7">
        <v>7.25</v>
      </c>
      <c r="E153" s="7">
        <v>42.89</v>
      </c>
      <c r="F153" s="7">
        <v>261</v>
      </c>
      <c r="G153" s="7">
        <v>250</v>
      </c>
      <c r="H153" s="7">
        <v>7.2</v>
      </c>
      <c r="I153" s="7">
        <v>13.02</v>
      </c>
      <c r="J153" s="7">
        <v>51.54</v>
      </c>
      <c r="K153" s="7">
        <v>352.8</v>
      </c>
      <c r="L153" s="34" t="s">
        <v>204</v>
      </c>
      <c r="M153" s="14" t="s">
        <v>140</v>
      </c>
    </row>
    <row r="154" spans="1:13" ht="11.4" customHeight="1" x14ac:dyDescent="0.2">
      <c r="A154" s="6" t="s">
        <v>15</v>
      </c>
      <c r="B154" s="10">
        <v>30</v>
      </c>
      <c r="C154" s="7">
        <v>6.96</v>
      </c>
      <c r="D154" s="7">
        <v>8.85</v>
      </c>
      <c r="E154" s="7">
        <v>0</v>
      </c>
      <c r="F154" s="7">
        <v>108</v>
      </c>
      <c r="G154" s="10">
        <v>30</v>
      </c>
      <c r="H154" s="7">
        <v>6.96</v>
      </c>
      <c r="I154" s="7">
        <v>8.85</v>
      </c>
      <c r="J154" s="7">
        <v>0</v>
      </c>
      <c r="K154" s="7">
        <v>108</v>
      </c>
      <c r="L154" s="7" t="s">
        <v>16</v>
      </c>
      <c r="M154" s="6" t="s">
        <v>17</v>
      </c>
    </row>
    <row r="155" spans="1:13" s="19" customFormat="1" x14ac:dyDescent="0.2">
      <c r="A155" s="11" t="s">
        <v>18</v>
      </c>
      <c r="B155" s="7">
        <v>50</v>
      </c>
      <c r="C155" s="7">
        <v>4.75</v>
      </c>
      <c r="D155" s="7">
        <v>1.5</v>
      </c>
      <c r="E155" s="7">
        <v>26</v>
      </c>
      <c r="F155" s="7">
        <v>132.5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10" t="s">
        <v>19</v>
      </c>
      <c r="M155" s="9" t="s">
        <v>20</v>
      </c>
    </row>
    <row r="156" spans="1:13" s="19" customFormat="1" x14ac:dyDescent="0.2">
      <c r="A156" s="14" t="s">
        <v>48</v>
      </c>
      <c r="B156" s="10">
        <v>0</v>
      </c>
      <c r="C156" s="7">
        <v>0</v>
      </c>
      <c r="D156" s="7">
        <v>0</v>
      </c>
      <c r="E156" s="7">
        <v>0</v>
      </c>
      <c r="F156" s="7">
        <v>0</v>
      </c>
      <c r="G156" s="7">
        <v>60</v>
      </c>
      <c r="H156" s="7">
        <f>6.4/80*60</f>
        <v>4.8</v>
      </c>
      <c r="I156" s="7">
        <f>0.8/80*60</f>
        <v>0.6</v>
      </c>
      <c r="J156" s="7">
        <f>40.8/80*60</f>
        <v>30.6</v>
      </c>
      <c r="K156" s="7">
        <f>200/80*60</f>
        <v>150</v>
      </c>
      <c r="L156" s="10" t="s">
        <v>123</v>
      </c>
      <c r="M156" s="11" t="s">
        <v>49</v>
      </c>
    </row>
    <row r="157" spans="1:13" x14ac:dyDescent="0.2">
      <c r="A157" s="11" t="s">
        <v>21</v>
      </c>
      <c r="B157" s="10">
        <v>215</v>
      </c>
      <c r="C157" s="10">
        <v>7.0000000000000007E-2</v>
      </c>
      <c r="D157" s="10">
        <v>0.02</v>
      </c>
      <c r="E157" s="10">
        <v>15</v>
      </c>
      <c r="F157" s="10">
        <v>60</v>
      </c>
      <c r="G157" s="10">
        <v>215</v>
      </c>
      <c r="H157" s="10">
        <v>7.0000000000000007E-2</v>
      </c>
      <c r="I157" s="10">
        <v>0.02</v>
      </c>
      <c r="J157" s="10">
        <v>15</v>
      </c>
      <c r="K157" s="10">
        <v>60</v>
      </c>
      <c r="L157" s="10" t="s">
        <v>22</v>
      </c>
      <c r="M157" s="6" t="s">
        <v>23</v>
      </c>
    </row>
    <row r="158" spans="1:13" x14ac:dyDescent="0.2">
      <c r="A158" s="16" t="s">
        <v>25</v>
      </c>
      <c r="B158" s="4">
        <f t="shared" ref="B158:K158" si="24">SUM(B153:B157)</f>
        <v>500</v>
      </c>
      <c r="C158" s="4">
        <f t="shared" si="24"/>
        <v>17.740000000000002</v>
      </c>
      <c r="D158" s="4">
        <f t="shared" si="24"/>
        <v>17.62</v>
      </c>
      <c r="E158" s="4">
        <f t="shared" si="24"/>
        <v>83.89</v>
      </c>
      <c r="F158" s="4">
        <f t="shared" si="24"/>
        <v>561.5</v>
      </c>
      <c r="G158" s="4">
        <f t="shared" si="24"/>
        <v>555</v>
      </c>
      <c r="H158" s="4">
        <f t="shared" si="24"/>
        <v>19.03</v>
      </c>
      <c r="I158" s="4">
        <f t="shared" si="24"/>
        <v>22.49</v>
      </c>
      <c r="J158" s="4">
        <f t="shared" si="24"/>
        <v>97.14</v>
      </c>
      <c r="K158" s="4">
        <f t="shared" si="24"/>
        <v>670.8</v>
      </c>
      <c r="L158" s="4"/>
      <c r="M158" s="6"/>
    </row>
    <row r="159" spans="1:13" x14ac:dyDescent="0.2">
      <c r="A159" s="3" t="s">
        <v>26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" customHeight="1" x14ac:dyDescent="0.2">
      <c r="A160" s="6" t="s">
        <v>60</v>
      </c>
      <c r="B160" s="7">
        <v>200</v>
      </c>
      <c r="C160" s="7">
        <v>4.4000000000000004</v>
      </c>
      <c r="D160" s="7">
        <v>4.2</v>
      </c>
      <c r="E160" s="7">
        <v>13.2</v>
      </c>
      <c r="F160" s="7">
        <v>118.6</v>
      </c>
      <c r="G160" s="7">
        <v>250</v>
      </c>
      <c r="H160" s="7">
        <v>5.49</v>
      </c>
      <c r="I160" s="7">
        <v>5.27</v>
      </c>
      <c r="J160" s="7">
        <v>16.54</v>
      </c>
      <c r="K160" s="7">
        <v>148.25</v>
      </c>
      <c r="L160" s="7" t="s">
        <v>61</v>
      </c>
      <c r="M160" s="9" t="s">
        <v>62</v>
      </c>
    </row>
    <row r="161" spans="1:256" ht="12" customHeight="1" x14ac:dyDescent="0.2">
      <c r="A161" s="6" t="s">
        <v>141</v>
      </c>
      <c r="B161" s="10">
        <v>90</v>
      </c>
      <c r="C161" s="7">
        <v>11.32</v>
      </c>
      <c r="D161" s="7">
        <v>12.8</v>
      </c>
      <c r="E161" s="7">
        <v>12.2</v>
      </c>
      <c r="F161" s="7">
        <v>207.8</v>
      </c>
      <c r="G161" s="7">
        <v>100</v>
      </c>
      <c r="H161" s="7">
        <v>12.6</v>
      </c>
      <c r="I161" s="7">
        <v>14.3</v>
      </c>
      <c r="J161" s="7">
        <v>13.6</v>
      </c>
      <c r="K161" s="7">
        <v>230.9</v>
      </c>
      <c r="L161" s="10" t="s">
        <v>142</v>
      </c>
      <c r="M161" s="9" t="s">
        <v>143</v>
      </c>
    </row>
    <row r="162" spans="1:256" ht="20.399999999999999" x14ac:dyDescent="0.2">
      <c r="A162" s="14" t="s">
        <v>144</v>
      </c>
      <c r="B162" s="7">
        <v>150</v>
      </c>
      <c r="C162" s="7">
        <v>3.08</v>
      </c>
      <c r="D162" s="7">
        <v>4.82</v>
      </c>
      <c r="E162" s="7">
        <v>18.32</v>
      </c>
      <c r="F162" s="7">
        <v>129.1</v>
      </c>
      <c r="G162" s="7">
        <v>180</v>
      </c>
      <c r="H162" s="7">
        <v>3.7</v>
      </c>
      <c r="I162" s="7">
        <v>5.79</v>
      </c>
      <c r="J162" s="7">
        <v>21.14</v>
      </c>
      <c r="K162" s="7">
        <v>151.6</v>
      </c>
      <c r="L162" s="10" t="s">
        <v>145</v>
      </c>
      <c r="M162" s="23" t="s">
        <v>146</v>
      </c>
    </row>
    <row r="163" spans="1:256" x14ac:dyDescent="0.2">
      <c r="A163" s="6" t="s">
        <v>69</v>
      </c>
      <c r="B163" s="10">
        <v>200</v>
      </c>
      <c r="C163" s="7">
        <v>0.76</v>
      </c>
      <c r="D163" s="7">
        <v>0.04</v>
      </c>
      <c r="E163" s="7">
        <v>20.22</v>
      </c>
      <c r="F163" s="7">
        <v>85.51</v>
      </c>
      <c r="G163" s="10">
        <v>200</v>
      </c>
      <c r="H163" s="7">
        <v>0.76</v>
      </c>
      <c r="I163" s="7">
        <v>0.04</v>
      </c>
      <c r="J163" s="7">
        <v>20.22</v>
      </c>
      <c r="K163" s="7">
        <v>85.51</v>
      </c>
      <c r="L163" s="7" t="s">
        <v>70</v>
      </c>
      <c r="M163" s="11" t="s">
        <v>71</v>
      </c>
    </row>
    <row r="164" spans="1:256" x14ac:dyDescent="0.2">
      <c r="A164" s="14" t="s">
        <v>45</v>
      </c>
      <c r="B164" s="7">
        <v>40</v>
      </c>
      <c r="C164" s="7">
        <v>2.6</v>
      </c>
      <c r="D164" s="7">
        <v>0.4</v>
      </c>
      <c r="E164" s="7">
        <v>17.2</v>
      </c>
      <c r="F164" s="7">
        <v>85</v>
      </c>
      <c r="G164" s="7">
        <v>40</v>
      </c>
      <c r="H164" s="7">
        <v>2.6</v>
      </c>
      <c r="I164" s="7">
        <v>0.4</v>
      </c>
      <c r="J164" s="7">
        <v>17.2</v>
      </c>
      <c r="K164" s="7">
        <v>85</v>
      </c>
      <c r="L164" s="7" t="s">
        <v>46</v>
      </c>
      <c r="M164" s="6" t="s">
        <v>47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x14ac:dyDescent="0.2">
      <c r="A165" s="14" t="s">
        <v>48</v>
      </c>
      <c r="B165" s="10">
        <v>40</v>
      </c>
      <c r="C165" s="7">
        <v>3.2</v>
      </c>
      <c r="D165" s="7">
        <v>0.4</v>
      </c>
      <c r="E165" s="7">
        <v>20.399999999999999</v>
      </c>
      <c r="F165" s="7">
        <v>100</v>
      </c>
      <c r="G165" s="10">
        <v>40</v>
      </c>
      <c r="H165" s="7">
        <v>3.2</v>
      </c>
      <c r="I165" s="7">
        <v>0.4</v>
      </c>
      <c r="J165" s="7">
        <v>20.399999999999999</v>
      </c>
      <c r="K165" s="7">
        <v>100</v>
      </c>
      <c r="L165" s="10" t="s">
        <v>46</v>
      </c>
      <c r="M165" s="11" t="s">
        <v>49</v>
      </c>
    </row>
    <row r="166" spans="1:256" x14ac:dyDescent="0.2">
      <c r="A166" s="16" t="s">
        <v>25</v>
      </c>
      <c r="B166" s="4">
        <f t="shared" ref="B166:K166" si="25">SUM(B160:B165)</f>
        <v>720</v>
      </c>
      <c r="C166" s="31">
        <f t="shared" si="25"/>
        <v>25.360000000000003</v>
      </c>
      <c r="D166" s="31">
        <f t="shared" si="25"/>
        <v>22.659999999999997</v>
      </c>
      <c r="E166" s="31">
        <f t="shared" si="25"/>
        <v>101.53999999999999</v>
      </c>
      <c r="F166" s="31">
        <f t="shared" si="25"/>
        <v>726.01</v>
      </c>
      <c r="G166" s="31">
        <f t="shared" si="25"/>
        <v>810</v>
      </c>
      <c r="H166" s="31">
        <f t="shared" si="25"/>
        <v>28.35</v>
      </c>
      <c r="I166" s="31">
        <f t="shared" si="25"/>
        <v>26.199999999999996</v>
      </c>
      <c r="J166" s="31">
        <f t="shared" si="25"/>
        <v>109.1</v>
      </c>
      <c r="K166" s="31">
        <f t="shared" si="25"/>
        <v>801.26</v>
      </c>
      <c r="L166" s="4"/>
      <c r="M166" s="6"/>
    </row>
    <row r="167" spans="1:256" x14ac:dyDescent="0.2">
      <c r="A167" s="1" t="s">
        <v>179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256" ht="20.399999999999999" x14ac:dyDescent="0.2">
      <c r="A168" s="6" t="s">
        <v>194</v>
      </c>
      <c r="B168" s="10">
        <v>100</v>
      </c>
      <c r="C168" s="7">
        <v>8.7100000000000009</v>
      </c>
      <c r="D168" s="7">
        <v>9.68</v>
      </c>
      <c r="E168" s="7">
        <v>58.08</v>
      </c>
      <c r="F168" s="7">
        <v>361.74</v>
      </c>
      <c r="G168" s="10">
        <v>100</v>
      </c>
      <c r="H168" s="7">
        <v>8.7100000000000009</v>
      </c>
      <c r="I168" s="7">
        <v>9.68</v>
      </c>
      <c r="J168" s="7">
        <v>58.08</v>
      </c>
      <c r="K168" s="7">
        <v>361.74</v>
      </c>
      <c r="L168" s="10" t="s">
        <v>195</v>
      </c>
      <c r="M168" s="11" t="s">
        <v>196</v>
      </c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</row>
    <row r="169" spans="1:256" x14ac:dyDescent="0.2">
      <c r="A169" s="6" t="s">
        <v>183</v>
      </c>
      <c r="B169" s="10">
        <v>0</v>
      </c>
      <c r="C169" s="7">
        <v>0</v>
      </c>
      <c r="D169" s="7">
        <v>0</v>
      </c>
      <c r="E169" s="7">
        <v>0</v>
      </c>
      <c r="F169" s="7">
        <v>0</v>
      </c>
      <c r="G169" s="7">
        <v>100</v>
      </c>
      <c r="H169" s="7">
        <v>0.04</v>
      </c>
      <c r="I169" s="7">
        <v>0.04</v>
      </c>
      <c r="J169" s="7">
        <v>9.8000000000000007</v>
      </c>
      <c r="K169" s="7">
        <v>47</v>
      </c>
      <c r="L169" s="10" t="s">
        <v>55</v>
      </c>
      <c r="M169" s="6" t="s">
        <v>56</v>
      </c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</row>
    <row r="170" spans="1:256" x14ac:dyDescent="0.2">
      <c r="A170" s="20" t="s">
        <v>57</v>
      </c>
      <c r="B170" s="7">
        <v>222</v>
      </c>
      <c r="C170" s="10">
        <v>0.13</v>
      </c>
      <c r="D170" s="10">
        <v>0.02</v>
      </c>
      <c r="E170" s="10">
        <v>15.2</v>
      </c>
      <c r="F170" s="10">
        <v>62</v>
      </c>
      <c r="G170" s="7">
        <v>222</v>
      </c>
      <c r="H170" s="10">
        <v>0.13</v>
      </c>
      <c r="I170" s="10">
        <v>0.02</v>
      </c>
      <c r="J170" s="10">
        <v>15.2</v>
      </c>
      <c r="K170" s="10">
        <v>62</v>
      </c>
      <c r="L170" s="10" t="s">
        <v>58</v>
      </c>
      <c r="M170" s="14" t="s">
        <v>59</v>
      </c>
    </row>
    <row r="171" spans="1:256" x14ac:dyDescent="0.2">
      <c r="A171" s="16" t="s">
        <v>25</v>
      </c>
      <c r="B171" s="4">
        <f t="shared" ref="B171:K171" si="26">SUM(B168:B170)</f>
        <v>322</v>
      </c>
      <c r="C171" s="4">
        <f t="shared" si="26"/>
        <v>8.8400000000000016</v>
      </c>
      <c r="D171" s="4">
        <f t="shared" si="26"/>
        <v>9.6999999999999993</v>
      </c>
      <c r="E171" s="4">
        <f t="shared" si="26"/>
        <v>73.28</v>
      </c>
      <c r="F171" s="4">
        <f t="shared" si="26"/>
        <v>423.74</v>
      </c>
      <c r="G171" s="4">
        <f t="shared" si="26"/>
        <v>422</v>
      </c>
      <c r="H171" s="4">
        <f t="shared" si="26"/>
        <v>8.8800000000000008</v>
      </c>
      <c r="I171" s="4">
        <f t="shared" si="26"/>
        <v>9.7399999999999984</v>
      </c>
      <c r="J171" s="4">
        <f t="shared" si="26"/>
        <v>83.08</v>
      </c>
      <c r="K171" s="4">
        <f t="shared" si="26"/>
        <v>470.74</v>
      </c>
      <c r="L171" s="4"/>
      <c r="M171" s="6"/>
    </row>
    <row r="172" spans="1:256" x14ac:dyDescent="0.2">
      <c r="A172" s="16" t="s">
        <v>184</v>
      </c>
      <c r="B172" s="4">
        <f t="shared" ref="B172:K172" si="27">SUM(B158,B166,B171)</f>
        <v>1542</v>
      </c>
      <c r="C172" s="4">
        <f t="shared" si="27"/>
        <v>51.940000000000012</v>
      </c>
      <c r="D172" s="4">
        <f t="shared" si="27"/>
        <v>49.980000000000004</v>
      </c>
      <c r="E172" s="4">
        <f t="shared" si="27"/>
        <v>258.71000000000004</v>
      </c>
      <c r="F172" s="4">
        <f t="shared" si="27"/>
        <v>1711.25</v>
      </c>
      <c r="G172" s="4">
        <f t="shared" si="27"/>
        <v>1787</v>
      </c>
      <c r="H172" s="4">
        <f t="shared" si="27"/>
        <v>56.260000000000005</v>
      </c>
      <c r="I172" s="4">
        <f t="shared" si="27"/>
        <v>58.429999999999993</v>
      </c>
      <c r="J172" s="4">
        <f t="shared" si="27"/>
        <v>289.32</v>
      </c>
      <c r="K172" s="4">
        <f t="shared" si="27"/>
        <v>1942.8</v>
      </c>
      <c r="L172" s="4"/>
      <c r="M172" s="6"/>
    </row>
    <row r="173" spans="1:256" x14ac:dyDescent="0.2">
      <c r="A173" s="3" t="s">
        <v>50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256" x14ac:dyDescent="0.2">
      <c r="A174" s="1" t="s">
        <v>2</v>
      </c>
      <c r="B174" s="3" t="s">
        <v>3</v>
      </c>
      <c r="C174" s="3"/>
      <c r="D174" s="3"/>
      <c r="E174" s="3"/>
      <c r="F174" s="3"/>
      <c r="G174" s="3" t="s">
        <v>178</v>
      </c>
      <c r="H174" s="3"/>
      <c r="I174" s="3"/>
      <c r="J174" s="3"/>
      <c r="K174" s="3"/>
      <c r="L174" s="1" t="s">
        <v>4</v>
      </c>
      <c r="M174" s="1" t="s">
        <v>5</v>
      </c>
    </row>
    <row r="175" spans="1:256" ht="11.4" customHeight="1" x14ac:dyDescent="0.2">
      <c r="A175" s="1"/>
      <c r="B175" s="4" t="s">
        <v>6</v>
      </c>
      <c r="C175" s="4" t="s">
        <v>7</v>
      </c>
      <c r="D175" s="4" t="s">
        <v>8</v>
      </c>
      <c r="E175" s="4" t="s">
        <v>9</v>
      </c>
      <c r="F175" s="4" t="s">
        <v>10</v>
      </c>
      <c r="G175" s="4" t="s">
        <v>6</v>
      </c>
      <c r="H175" s="4" t="s">
        <v>7</v>
      </c>
      <c r="I175" s="4" t="s">
        <v>8</v>
      </c>
      <c r="J175" s="4" t="s">
        <v>9</v>
      </c>
      <c r="K175" s="4" t="s">
        <v>10</v>
      </c>
      <c r="L175" s="1"/>
      <c r="M175" s="1"/>
    </row>
    <row r="176" spans="1:256" x14ac:dyDescent="0.2">
      <c r="A176" s="1" t="s">
        <v>11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256" x14ac:dyDescent="0.2">
      <c r="A177" s="6" t="s">
        <v>147</v>
      </c>
      <c r="B177" s="7">
        <v>90</v>
      </c>
      <c r="C177" s="8">
        <v>15</v>
      </c>
      <c r="D177" s="8">
        <v>10.4</v>
      </c>
      <c r="E177" s="8">
        <v>5.9</v>
      </c>
      <c r="F177" s="8">
        <v>176</v>
      </c>
      <c r="G177" s="7">
        <v>90</v>
      </c>
      <c r="H177" s="8">
        <v>15</v>
      </c>
      <c r="I177" s="8">
        <v>10.4</v>
      </c>
      <c r="J177" s="8">
        <v>5.9</v>
      </c>
      <c r="K177" s="8">
        <v>176</v>
      </c>
      <c r="L177" s="10" t="s">
        <v>148</v>
      </c>
      <c r="M177" s="9" t="s">
        <v>149</v>
      </c>
    </row>
    <row r="178" spans="1:256" s="19" customFormat="1" ht="11.25" customHeight="1" x14ac:dyDescent="0.2">
      <c r="A178" s="6" t="s">
        <v>33</v>
      </c>
      <c r="B178" s="10">
        <v>0</v>
      </c>
      <c r="C178" s="7">
        <v>0</v>
      </c>
      <c r="D178" s="7">
        <v>0</v>
      </c>
      <c r="E178" s="7">
        <v>0</v>
      </c>
      <c r="F178" s="7">
        <v>0</v>
      </c>
      <c r="G178" s="10">
        <v>5</v>
      </c>
      <c r="H178" s="7">
        <v>0.04</v>
      </c>
      <c r="I178" s="7">
        <v>3.6</v>
      </c>
      <c r="J178" s="7">
        <v>0.06</v>
      </c>
      <c r="K178" s="7">
        <v>33</v>
      </c>
      <c r="L178" s="7" t="s">
        <v>34</v>
      </c>
      <c r="M178" s="9" t="s">
        <v>35</v>
      </c>
    </row>
    <row r="179" spans="1:256" x14ac:dyDescent="0.2">
      <c r="A179" s="6" t="s">
        <v>66</v>
      </c>
      <c r="B179" s="10">
        <v>150</v>
      </c>
      <c r="C179" s="10">
        <v>5.52</v>
      </c>
      <c r="D179" s="10">
        <v>4.51</v>
      </c>
      <c r="E179" s="10">
        <v>26.45</v>
      </c>
      <c r="F179" s="10">
        <v>168.45</v>
      </c>
      <c r="G179" s="10">
        <v>180</v>
      </c>
      <c r="H179" s="7">
        <v>6.62</v>
      </c>
      <c r="I179" s="7">
        <v>5.42</v>
      </c>
      <c r="J179" s="7">
        <v>31.73</v>
      </c>
      <c r="K179" s="7">
        <v>202.14</v>
      </c>
      <c r="L179" s="10" t="s">
        <v>67</v>
      </c>
      <c r="M179" s="6" t="s">
        <v>68</v>
      </c>
    </row>
    <row r="180" spans="1:256" x14ac:dyDescent="0.2">
      <c r="A180" s="14" t="s">
        <v>48</v>
      </c>
      <c r="B180" s="10">
        <v>40</v>
      </c>
      <c r="C180" s="7">
        <v>3.2</v>
      </c>
      <c r="D180" s="7">
        <v>0.4</v>
      </c>
      <c r="E180" s="7">
        <v>20.399999999999999</v>
      </c>
      <c r="F180" s="7">
        <v>100</v>
      </c>
      <c r="G180" s="7">
        <v>60</v>
      </c>
      <c r="H180" s="7">
        <f>6.4/80*60</f>
        <v>4.8</v>
      </c>
      <c r="I180" s="7">
        <f>0.8/80*60</f>
        <v>0.6</v>
      </c>
      <c r="J180" s="7">
        <f>40.8/80*60</f>
        <v>30.6</v>
      </c>
      <c r="K180" s="7">
        <f>200/80*60</f>
        <v>150</v>
      </c>
      <c r="L180" s="10" t="s">
        <v>205</v>
      </c>
      <c r="M180" s="11" t="s">
        <v>49</v>
      </c>
    </row>
    <row r="181" spans="1:256" x14ac:dyDescent="0.2">
      <c r="A181" s="20" t="s">
        <v>57</v>
      </c>
      <c r="B181" s="7">
        <v>222</v>
      </c>
      <c r="C181" s="10">
        <v>0.13</v>
      </c>
      <c r="D181" s="10">
        <v>0.02</v>
      </c>
      <c r="E181" s="10">
        <v>15.2</v>
      </c>
      <c r="F181" s="10">
        <v>62</v>
      </c>
      <c r="G181" s="7">
        <v>222</v>
      </c>
      <c r="H181" s="10">
        <v>0.13</v>
      </c>
      <c r="I181" s="10">
        <v>0.02</v>
      </c>
      <c r="J181" s="10">
        <v>15.2</v>
      </c>
      <c r="K181" s="10">
        <v>62</v>
      </c>
      <c r="L181" s="10" t="s">
        <v>58</v>
      </c>
      <c r="M181" s="14" t="s">
        <v>59</v>
      </c>
    </row>
    <row r="182" spans="1:256" x14ac:dyDescent="0.2">
      <c r="A182" s="16" t="s">
        <v>25</v>
      </c>
      <c r="B182" s="4">
        <f>SUM(B177:B181)</f>
        <v>502</v>
      </c>
      <c r="C182" s="44">
        <f>SUM(C177:C181)</f>
        <v>23.849999999999998</v>
      </c>
      <c r="D182" s="44">
        <f t="shared" ref="D182:K182" si="28">SUM(D177:D181)</f>
        <v>15.33</v>
      </c>
      <c r="E182" s="44">
        <f t="shared" si="28"/>
        <v>67.95</v>
      </c>
      <c r="F182" s="44">
        <f t="shared" si="28"/>
        <v>506.45</v>
      </c>
      <c r="G182" s="44">
        <f t="shared" si="28"/>
        <v>557</v>
      </c>
      <c r="H182" s="44">
        <f t="shared" si="28"/>
        <v>26.59</v>
      </c>
      <c r="I182" s="44">
        <f t="shared" si="28"/>
        <v>20.040000000000003</v>
      </c>
      <c r="J182" s="44">
        <f t="shared" si="28"/>
        <v>83.49</v>
      </c>
      <c r="K182" s="44">
        <f t="shared" si="28"/>
        <v>623.14</v>
      </c>
      <c r="L182" s="4"/>
      <c r="M182" s="6"/>
    </row>
    <row r="183" spans="1:256" x14ac:dyDescent="0.2">
      <c r="A183" s="3" t="s">
        <v>26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256" ht="11.25" customHeight="1" x14ac:dyDescent="0.2">
      <c r="A184" s="6" t="s">
        <v>80</v>
      </c>
      <c r="B184" s="7">
        <v>200</v>
      </c>
      <c r="C184" s="7">
        <v>1.38</v>
      </c>
      <c r="D184" s="7">
        <v>5.2</v>
      </c>
      <c r="E184" s="7">
        <v>8.92</v>
      </c>
      <c r="F184" s="7">
        <v>88.2</v>
      </c>
      <c r="G184" s="7">
        <v>260</v>
      </c>
      <c r="H184" s="7">
        <v>1.74</v>
      </c>
      <c r="I184" s="7">
        <v>6.33</v>
      </c>
      <c r="J184" s="7">
        <v>11.16</v>
      </c>
      <c r="K184" s="7">
        <v>111.14</v>
      </c>
      <c r="L184" s="34" t="s">
        <v>188</v>
      </c>
      <c r="M184" s="20" t="s">
        <v>82</v>
      </c>
    </row>
    <row r="185" spans="1:256" s="19" customFormat="1" ht="12" customHeight="1" x14ac:dyDescent="0.2">
      <c r="A185" s="6" t="s">
        <v>117</v>
      </c>
      <c r="B185" s="7">
        <v>150</v>
      </c>
      <c r="C185" s="7">
        <v>8.5299999999999994</v>
      </c>
      <c r="D185" s="7">
        <v>9.6999999999999993</v>
      </c>
      <c r="E185" s="7">
        <v>7.11</v>
      </c>
      <c r="F185" s="7">
        <v>138.62</v>
      </c>
      <c r="G185" s="7">
        <v>180</v>
      </c>
      <c r="H185" s="7">
        <v>9.93</v>
      </c>
      <c r="I185" s="7">
        <v>11.44</v>
      </c>
      <c r="J185" s="7">
        <v>8.36</v>
      </c>
      <c r="K185" s="7">
        <v>163.03</v>
      </c>
      <c r="L185" s="10" t="s">
        <v>118</v>
      </c>
      <c r="M185" s="6" t="s">
        <v>119</v>
      </c>
    </row>
    <row r="186" spans="1:256" ht="12" customHeight="1" x14ac:dyDescent="0.2">
      <c r="A186" s="14" t="s">
        <v>104</v>
      </c>
      <c r="B186" s="7">
        <v>150</v>
      </c>
      <c r="C186" s="7">
        <v>8.6</v>
      </c>
      <c r="D186" s="7">
        <v>6.09</v>
      </c>
      <c r="E186" s="7">
        <v>38.64</v>
      </c>
      <c r="F186" s="7">
        <v>243.75</v>
      </c>
      <c r="G186" s="7">
        <v>180</v>
      </c>
      <c r="H186" s="7">
        <v>10.32</v>
      </c>
      <c r="I186" s="7">
        <v>7.31</v>
      </c>
      <c r="J186" s="7">
        <v>46.37</v>
      </c>
      <c r="K186" s="7">
        <v>292.5</v>
      </c>
      <c r="L186" s="10" t="s">
        <v>105</v>
      </c>
      <c r="M186" s="11" t="s">
        <v>106</v>
      </c>
    </row>
    <row r="187" spans="1:256" x14ac:dyDescent="0.2">
      <c r="A187" s="6" t="s">
        <v>89</v>
      </c>
      <c r="B187" s="10">
        <v>200</v>
      </c>
      <c r="C187" s="10">
        <v>0</v>
      </c>
      <c r="D187" s="10">
        <v>0</v>
      </c>
      <c r="E187" s="10">
        <v>19.97</v>
      </c>
      <c r="F187" s="10">
        <v>76</v>
      </c>
      <c r="G187" s="10">
        <v>200</v>
      </c>
      <c r="H187" s="10">
        <v>0</v>
      </c>
      <c r="I187" s="10">
        <v>0</v>
      </c>
      <c r="J187" s="10">
        <v>19.97</v>
      </c>
      <c r="K187" s="10">
        <v>76</v>
      </c>
      <c r="L187" s="10" t="s">
        <v>90</v>
      </c>
      <c r="M187" s="11" t="s">
        <v>91</v>
      </c>
    </row>
    <row r="188" spans="1:256" x14ac:dyDescent="0.2">
      <c r="A188" s="6" t="s">
        <v>54</v>
      </c>
      <c r="B188" s="10">
        <v>100</v>
      </c>
      <c r="C188" s="7">
        <v>0.4</v>
      </c>
      <c r="D188" s="7">
        <v>0.4</v>
      </c>
      <c r="E188" s="7">
        <f>19.6/2</f>
        <v>9.8000000000000007</v>
      </c>
      <c r="F188" s="7">
        <f>94/2</f>
        <v>47</v>
      </c>
      <c r="G188" s="10">
        <v>100</v>
      </c>
      <c r="H188" s="7">
        <v>0.4</v>
      </c>
      <c r="I188" s="7">
        <v>0.4</v>
      </c>
      <c r="J188" s="7">
        <f>19.6/2</f>
        <v>9.8000000000000007</v>
      </c>
      <c r="K188" s="7">
        <f>94/2</f>
        <v>47</v>
      </c>
      <c r="L188" s="10" t="s">
        <v>55</v>
      </c>
      <c r="M188" s="6" t="s">
        <v>56</v>
      </c>
    </row>
    <row r="189" spans="1:256" x14ac:dyDescent="0.2">
      <c r="A189" s="14" t="s">
        <v>45</v>
      </c>
      <c r="B189" s="7">
        <v>40</v>
      </c>
      <c r="C189" s="7">
        <v>2.6</v>
      </c>
      <c r="D189" s="7">
        <v>0.4</v>
      </c>
      <c r="E189" s="7">
        <v>17.2</v>
      </c>
      <c r="F189" s="7">
        <v>85</v>
      </c>
      <c r="G189" s="7">
        <v>40</v>
      </c>
      <c r="H189" s="7">
        <v>2.6</v>
      </c>
      <c r="I189" s="7">
        <v>0.4</v>
      </c>
      <c r="J189" s="7">
        <v>17.2</v>
      </c>
      <c r="K189" s="7">
        <v>85</v>
      </c>
      <c r="L189" s="7" t="s">
        <v>46</v>
      </c>
      <c r="M189" s="6" t="s">
        <v>47</v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x14ac:dyDescent="0.2">
      <c r="A190" s="14" t="s">
        <v>48</v>
      </c>
      <c r="B190" s="10">
        <v>40</v>
      </c>
      <c r="C190" s="7">
        <v>3.2</v>
      </c>
      <c r="D190" s="7">
        <v>0.4</v>
      </c>
      <c r="E190" s="7">
        <v>20.399999999999999</v>
      </c>
      <c r="F190" s="7">
        <v>100</v>
      </c>
      <c r="G190" s="10">
        <v>40</v>
      </c>
      <c r="H190" s="7">
        <v>3.2</v>
      </c>
      <c r="I190" s="7">
        <v>0.4</v>
      </c>
      <c r="J190" s="7">
        <v>20.399999999999999</v>
      </c>
      <c r="K190" s="7">
        <v>100</v>
      </c>
      <c r="L190" s="10" t="s">
        <v>46</v>
      </c>
      <c r="M190" s="11" t="s">
        <v>49</v>
      </c>
    </row>
    <row r="191" spans="1:256" x14ac:dyDescent="0.2">
      <c r="A191" s="16" t="s">
        <v>25</v>
      </c>
      <c r="B191" s="4">
        <f t="shared" ref="B191:K191" si="29">SUM(B184:B190)</f>
        <v>880</v>
      </c>
      <c r="C191" s="31">
        <f t="shared" si="29"/>
        <v>24.709999999999997</v>
      </c>
      <c r="D191" s="31">
        <f t="shared" si="29"/>
        <v>22.189999999999994</v>
      </c>
      <c r="E191" s="31">
        <f t="shared" si="29"/>
        <v>122.03999999999999</v>
      </c>
      <c r="F191" s="31">
        <f t="shared" si="29"/>
        <v>778.56999999999994</v>
      </c>
      <c r="G191" s="31">
        <f t="shared" si="29"/>
        <v>1000</v>
      </c>
      <c r="H191" s="31">
        <f t="shared" si="29"/>
        <v>28.19</v>
      </c>
      <c r="I191" s="31">
        <f t="shared" si="29"/>
        <v>26.279999999999994</v>
      </c>
      <c r="J191" s="31">
        <f t="shared" si="29"/>
        <v>133.26</v>
      </c>
      <c r="K191" s="31">
        <f t="shared" si="29"/>
        <v>874.67000000000007</v>
      </c>
      <c r="L191" s="4"/>
      <c r="M191" s="6"/>
    </row>
    <row r="192" spans="1:256" x14ac:dyDescent="0.2">
      <c r="A192" s="1" t="s">
        <v>179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256" s="18" customFormat="1" x14ac:dyDescent="0.2">
      <c r="A193" s="14" t="s">
        <v>96</v>
      </c>
      <c r="B193" s="7">
        <v>100</v>
      </c>
      <c r="C193" s="7">
        <v>12.03</v>
      </c>
      <c r="D193" s="7">
        <v>12.3</v>
      </c>
      <c r="E193" s="7">
        <v>27.3</v>
      </c>
      <c r="F193" s="7">
        <v>266.3</v>
      </c>
      <c r="G193" s="7">
        <v>100</v>
      </c>
      <c r="H193" s="7">
        <v>12.03</v>
      </c>
      <c r="I193" s="7">
        <v>12.3</v>
      </c>
      <c r="J193" s="7">
        <v>27.3</v>
      </c>
      <c r="K193" s="7">
        <v>266.3</v>
      </c>
      <c r="L193" s="7" t="s">
        <v>206</v>
      </c>
      <c r="M193" s="6" t="s">
        <v>97</v>
      </c>
    </row>
    <row r="194" spans="1:256" x14ac:dyDescent="0.2">
      <c r="A194" s="6" t="s">
        <v>183</v>
      </c>
      <c r="B194" s="10">
        <v>0</v>
      </c>
      <c r="C194" s="7">
        <v>0</v>
      </c>
      <c r="D194" s="7">
        <v>0</v>
      </c>
      <c r="E194" s="7">
        <v>0</v>
      </c>
      <c r="F194" s="7">
        <v>0</v>
      </c>
      <c r="G194" s="7">
        <v>100</v>
      </c>
      <c r="H194" s="7">
        <v>0.04</v>
      </c>
      <c r="I194" s="7">
        <v>0.04</v>
      </c>
      <c r="J194" s="7">
        <v>9.8000000000000007</v>
      </c>
      <c r="K194" s="7">
        <v>47</v>
      </c>
      <c r="L194" s="10" t="s">
        <v>55</v>
      </c>
      <c r="M194" s="6" t="s">
        <v>56</v>
      </c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</row>
    <row r="195" spans="1:256" x14ac:dyDescent="0.2">
      <c r="A195" s="11" t="s">
        <v>21</v>
      </c>
      <c r="B195" s="10">
        <v>215</v>
      </c>
      <c r="C195" s="10">
        <v>7.0000000000000007E-2</v>
      </c>
      <c r="D195" s="10">
        <v>0.02</v>
      </c>
      <c r="E195" s="10">
        <v>15</v>
      </c>
      <c r="F195" s="10">
        <v>60</v>
      </c>
      <c r="G195" s="10">
        <v>215</v>
      </c>
      <c r="H195" s="10">
        <v>7.0000000000000007E-2</v>
      </c>
      <c r="I195" s="10">
        <v>0.02</v>
      </c>
      <c r="J195" s="10">
        <v>15</v>
      </c>
      <c r="K195" s="10">
        <v>60</v>
      </c>
      <c r="L195" s="10" t="s">
        <v>22</v>
      </c>
      <c r="M195" s="6" t="s">
        <v>23</v>
      </c>
    </row>
    <row r="196" spans="1:256" x14ac:dyDescent="0.2">
      <c r="A196" s="16" t="s">
        <v>25</v>
      </c>
      <c r="B196" s="4">
        <f t="shared" ref="B196:K196" si="30">SUM(B193:B195)</f>
        <v>315</v>
      </c>
      <c r="C196" s="4">
        <f t="shared" si="30"/>
        <v>12.1</v>
      </c>
      <c r="D196" s="4">
        <f t="shared" si="30"/>
        <v>12.32</v>
      </c>
      <c r="E196" s="4">
        <f t="shared" si="30"/>
        <v>42.3</v>
      </c>
      <c r="F196" s="4">
        <f t="shared" si="30"/>
        <v>326.3</v>
      </c>
      <c r="G196" s="4">
        <f t="shared" si="30"/>
        <v>415</v>
      </c>
      <c r="H196" s="4">
        <f t="shared" si="30"/>
        <v>12.139999999999999</v>
      </c>
      <c r="I196" s="4">
        <f t="shared" si="30"/>
        <v>12.36</v>
      </c>
      <c r="J196" s="4">
        <f t="shared" si="30"/>
        <v>52.1</v>
      </c>
      <c r="K196" s="4">
        <f t="shared" si="30"/>
        <v>373.3</v>
      </c>
      <c r="L196" s="4"/>
      <c r="M196" s="6"/>
    </row>
    <row r="197" spans="1:256" x14ac:dyDescent="0.2">
      <c r="A197" s="16" t="s">
        <v>184</v>
      </c>
      <c r="B197" s="4">
        <f t="shared" ref="B197:K197" si="31">SUM(B182,B191,B196)</f>
        <v>1697</v>
      </c>
      <c r="C197" s="45">
        <f t="shared" si="31"/>
        <v>60.66</v>
      </c>
      <c r="D197" s="45">
        <f t="shared" si="31"/>
        <v>49.839999999999996</v>
      </c>
      <c r="E197" s="45">
        <f t="shared" si="31"/>
        <v>232.29000000000002</v>
      </c>
      <c r="F197" s="45">
        <f t="shared" si="31"/>
        <v>1611.32</v>
      </c>
      <c r="G197" s="45">
        <f t="shared" si="31"/>
        <v>1972</v>
      </c>
      <c r="H197" s="45">
        <f t="shared" si="31"/>
        <v>66.92</v>
      </c>
      <c r="I197" s="45">
        <f t="shared" si="31"/>
        <v>58.679999999999993</v>
      </c>
      <c r="J197" s="45">
        <f t="shared" si="31"/>
        <v>268.85000000000002</v>
      </c>
      <c r="K197" s="45">
        <f t="shared" si="31"/>
        <v>1871.11</v>
      </c>
      <c r="L197" s="4"/>
      <c r="M197" s="6"/>
    </row>
    <row r="198" spans="1:256" x14ac:dyDescent="0.2">
      <c r="A198" s="3" t="s">
        <v>72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256" x14ac:dyDescent="0.2">
      <c r="A199" s="1" t="s">
        <v>2</v>
      </c>
      <c r="B199" s="3" t="s">
        <v>3</v>
      </c>
      <c r="C199" s="3"/>
      <c r="D199" s="3"/>
      <c r="E199" s="3"/>
      <c r="F199" s="3"/>
      <c r="G199" s="3" t="s">
        <v>178</v>
      </c>
      <c r="H199" s="3"/>
      <c r="I199" s="3"/>
      <c r="J199" s="3"/>
      <c r="K199" s="3"/>
      <c r="L199" s="1" t="s">
        <v>4</v>
      </c>
      <c r="M199" s="1" t="s">
        <v>5</v>
      </c>
    </row>
    <row r="200" spans="1:256" ht="11.4" customHeight="1" x14ac:dyDescent="0.2">
      <c r="A200" s="1"/>
      <c r="B200" s="4" t="s">
        <v>6</v>
      </c>
      <c r="C200" s="4" t="s">
        <v>7</v>
      </c>
      <c r="D200" s="4" t="s">
        <v>8</v>
      </c>
      <c r="E200" s="4" t="s">
        <v>9</v>
      </c>
      <c r="F200" s="4" t="s">
        <v>10</v>
      </c>
      <c r="G200" s="4" t="s">
        <v>6</v>
      </c>
      <c r="H200" s="4" t="s">
        <v>7</v>
      </c>
      <c r="I200" s="4" t="s">
        <v>8</v>
      </c>
      <c r="J200" s="4" t="s">
        <v>9</v>
      </c>
      <c r="K200" s="4" t="s">
        <v>10</v>
      </c>
      <c r="L200" s="1"/>
      <c r="M200" s="1"/>
    </row>
    <row r="201" spans="1:256" x14ac:dyDescent="0.2">
      <c r="A201" s="1" t="s">
        <v>11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256" ht="12" customHeight="1" x14ac:dyDescent="0.2">
      <c r="A202" s="6" t="s">
        <v>131</v>
      </c>
      <c r="B202" s="10">
        <v>90</v>
      </c>
      <c r="C202" s="7">
        <v>14.68</v>
      </c>
      <c r="D202" s="7">
        <v>9.98</v>
      </c>
      <c r="E202" s="7">
        <v>11.03</v>
      </c>
      <c r="F202" s="7">
        <v>180.7</v>
      </c>
      <c r="G202" s="7">
        <v>100</v>
      </c>
      <c r="H202" s="7">
        <v>16.309999999999999</v>
      </c>
      <c r="I202" s="7">
        <v>9.5399999999999991</v>
      </c>
      <c r="J202" s="7">
        <v>12.3</v>
      </c>
      <c r="K202" s="7">
        <v>200.8</v>
      </c>
      <c r="L202" s="10" t="s">
        <v>132</v>
      </c>
      <c r="M202" s="11" t="s">
        <v>133</v>
      </c>
    </row>
    <row r="203" spans="1:256" ht="13.5" customHeight="1" x14ac:dyDescent="0.2">
      <c r="A203" s="6" t="s">
        <v>33</v>
      </c>
      <c r="B203" s="10">
        <v>5</v>
      </c>
      <c r="C203" s="7">
        <v>0.04</v>
      </c>
      <c r="D203" s="7">
        <v>3.6</v>
      </c>
      <c r="E203" s="7">
        <v>0.06</v>
      </c>
      <c r="F203" s="7">
        <v>33</v>
      </c>
      <c r="G203" s="10">
        <v>5</v>
      </c>
      <c r="H203" s="7">
        <v>0.04</v>
      </c>
      <c r="I203" s="7">
        <v>3.6</v>
      </c>
      <c r="J203" s="7">
        <v>0.06</v>
      </c>
      <c r="K203" s="7">
        <v>33</v>
      </c>
      <c r="L203" s="7" t="s">
        <v>34</v>
      </c>
      <c r="M203" s="9" t="s">
        <v>35</v>
      </c>
    </row>
    <row r="204" spans="1:256" s="19" customFormat="1" ht="12" customHeight="1" x14ac:dyDescent="0.2">
      <c r="A204" s="11" t="s">
        <v>36</v>
      </c>
      <c r="B204" s="10">
        <v>100</v>
      </c>
      <c r="C204" s="10">
        <f>3.06/1.5</f>
        <v>2.04</v>
      </c>
      <c r="D204" s="10">
        <f>4.8/1.5</f>
        <v>3.1999999999999997</v>
      </c>
      <c r="E204" s="13">
        <f>20.44/1.5</f>
        <v>13.626666666666667</v>
      </c>
      <c r="F204" s="10">
        <f>137.25/1.5</f>
        <v>91.5</v>
      </c>
      <c r="G204" s="10">
        <v>100</v>
      </c>
      <c r="H204" s="10">
        <f>3.06/1.5</f>
        <v>2.04</v>
      </c>
      <c r="I204" s="10">
        <f>4.8/1.5</f>
        <v>3.1999999999999997</v>
      </c>
      <c r="J204" s="13">
        <f>20.44/1.5</f>
        <v>13.626666666666667</v>
      </c>
      <c r="K204" s="10">
        <f>137.25/1.5</f>
        <v>91.5</v>
      </c>
      <c r="L204" s="10" t="s">
        <v>37</v>
      </c>
      <c r="M204" s="11" t="s">
        <v>38</v>
      </c>
    </row>
    <row r="205" spans="1:256" ht="20.399999999999999" x14ac:dyDescent="0.2">
      <c r="A205" s="14" t="s">
        <v>76</v>
      </c>
      <c r="B205" s="7">
        <v>60</v>
      </c>
      <c r="C205" s="7">
        <v>0.66</v>
      </c>
      <c r="D205" s="7">
        <v>0.12</v>
      </c>
      <c r="E205" s="7">
        <v>2.2799999999999998</v>
      </c>
      <c r="F205" s="7">
        <v>13.2</v>
      </c>
      <c r="G205" s="7">
        <v>100</v>
      </c>
      <c r="H205" s="7">
        <v>1.1000000000000001</v>
      </c>
      <c r="I205" s="7">
        <v>0.2</v>
      </c>
      <c r="J205" s="7">
        <v>3.8</v>
      </c>
      <c r="K205" s="7">
        <v>22</v>
      </c>
      <c r="L205" s="7" t="s">
        <v>77</v>
      </c>
      <c r="M205" s="11" t="s">
        <v>78</v>
      </c>
    </row>
    <row r="206" spans="1:256" x14ac:dyDescent="0.2">
      <c r="A206" s="14" t="s">
        <v>48</v>
      </c>
      <c r="B206" s="10">
        <v>50</v>
      </c>
      <c r="C206" s="7">
        <v>4</v>
      </c>
      <c r="D206" s="7">
        <v>0.5</v>
      </c>
      <c r="E206" s="7">
        <v>25.5</v>
      </c>
      <c r="F206" s="7">
        <v>125</v>
      </c>
      <c r="G206" s="10">
        <v>60</v>
      </c>
      <c r="H206" s="7">
        <f>4/50*60</f>
        <v>4.8</v>
      </c>
      <c r="I206" s="7">
        <f>0.5/50*60</f>
        <v>0.6</v>
      </c>
      <c r="J206" s="7">
        <f>25.5/50*60</f>
        <v>30.6</v>
      </c>
      <c r="K206" s="7">
        <f>125/50*60</f>
        <v>150</v>
      </c>
      <c r="L206" s="10" t="s">
        <v>46</v>
      </c>
      <c r="M206" s="11" t="s">
        <v>49</v>
      </c>
    </row>
    <row r="207" spans="1:256" x14ac:dyDescent="0.2">
      <c r="A207" s="11" t="s">
        <v>21</v>
      </c>
      <c r="B207" s="10">
        <v>215</v>
      </c>
      <c r="C207" s="10">
        <v>7.0000000000000007E-2</v>
      </c>
      <c r="D207" s="10">
        <v>0.02</v>
      </c>
      <c r="E207" s="10">
        <v>15</v>
      </c>
      <c r="F207" s="10">
        <v>60</v>
      </c>
      <c r="G207" s="10">
        <v>215</v>
      </c>
      <c r="H207" s="10">
        <v>7.0000000000000007E-2</v>
      </c>
      <c r="I207" s="10">
        <v>0.02</v>
      </c>
      <c r="J207" s="10">
        <v>15</v>
      </c>
      <c r="K207" s="10">
        <v>60</v>
      </c>
      <c r="L207" s="10" t="s">
        <v>22</v>
      </c>
      <c r="M207" s="6" t="s">
        <v>23</v>
      </c>
    </row>
    <row r="208" spans="1:256" x14ac:dyDescent="0.2">
      <c r="A208" s="16" t="s">
        <v>25</v>
      </c>
      <c r="B208" s="4">
        <f t="shared" ref="B208:K208" si="32">SUM(B202:B207)</f>
        <v>520</v>
      </c>
      <c r="C208" s="31">
        <f t="shared" si="32"/>
        <v>21.49</v>
      </c>
      <c r="D208" s="31">
        <f t="shared" si="32"/>
        <v>17.420000000000002</v>
      </c>
      <c r="E208" s="17">
        <f t="shared" si="32"/>
        <v>67.49666666666667</v>
      </c>
      <c r="F208" s="31">
        <f t="shared" si="32"/>
        <v>503.4</v>
      </c>
      <c r="G208" s="31">
        <f t="shared" si="32"/>
        <v>580</v>
      </c>
      <c r="H208" s="31">
        <f t="shared" si="32"/>
        <v>24.36</v>
      </c>
      <c r="I208" s="31">
        <f t="shared" si="32"/>
        <v>17.16</v>
      </c>
      <c r="J208" s="17">
        <f t="shared" si="32"/>
        <v>75.38666666666667</v>
      </c>
      <c r="K208" s="31">
        <f t="shared" si="32"/>
        <v>557.29999999999995</v>
      </c>
      <c r="L208" s="4"/>
      <c r="M208" s="6"/>
    </row>
    <row r="209" spans="1:256" x14ac:dyDescent="0.2">
      <c r="A209" s="3" t="s">
        <v>26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256" s="27" customFormat="1" x14ac:dyDescent="0.2">
      <c r="A210" s="23" t="s">
        <v>98</v>
      </c>
      <c r="B210" s="24">
        <v>200</v>
      </c>
      <c r="C210" s="36">
        <v>1.56</v>
      </c>
      <c r="D210" s="36">
        <v>5.2</v>
      </c>
      <c r="E210" s="36">
        <v>8.6</v>
      </c>
      <c r="F210" s="36">
        <v>87.89</v>
      </c>
      <c r="G210" s="10">
        <v>260</v>
      </c>
      <c r="H210" s="10">
        <v>1.84</v>
      </c>
      <c r="I210" s="10">
        <v>6.49</v>
      </c>
      <c r="J210" s="10">
        <v>9.5</v>
      </c>
      <c r="K210" s="10">
        <v>111.25</v>
      </c>
      <c r="L210" s="10" t="s">
        <v>193</v>
      </c>
      <c r="M210" s="9" t="s">
        <v>100</v>
      </c>
    </row>
    <row r="211" spans="1:256" x14ac:dyDescent="0.2">
      <c r="A211" s="11" t="s">
        <v>101</v>
      </c>
      <c r="B211" s="10">
        <v>90</v>
      </c>
      <c r="C211" s="7">
        <v>11.1</v>
      </c>
      <c r="D211" s="7">
        <v>14.26</v>
      </c>
      <c r="E211" s="7">
        <v>10.199999999999999</v>
      </c>
      <c r="F211" s="7">
        <v>215.87</v>
      </c>
      <c r="G211" s="37">
        <v>100</v>
      </c>
      <c r="H211" s="7">
        <v>12.3</v>
      </c>
      <c r="I211" s="7">
        <v>15.8</v>
      </c>
      <c r="J211" s="7">
        <v>11.3</v>
      </c>
      <c r="K211" s="7">
        <v>239.86</v>
      </c>
      <c r="L211" s="10" t="s">
        <v>102</v>
      </c>
      <c r="M211" s="6" t="s">
        <v>103</v>
      </c>
    </row>
    <row r="212" spans="1:256" ht="10.5" customHeight="1" x14ac:dyDescent="0.2">
      <c r="A212" s="6" t="s">
        <v>86</v>
      </c>
      <c r="B212" s="10">
        <v>150</v>
      </c>
      <c r="C212" s="7">
        <v>3.65</v>
      </c>
      <c r="D212" s="7">
        <v>5.37</v>
      </c>
      <c r="E212" s="7">
        <v>36.68</v>
      </c>
      <c r="F212" s="7">
        <v>209.7</v>
      </c>
      <c r="G212" s="7">
        <v>180</v>
      </c>
      <c r="H212" s="7">
        <v>4.38</v>
      </c>
      <c r="I212" s="7">
        <v>6.44</v>
      </c>
      <c r="J212" s="7">
        <v>44.02</v>
      </c>
      <c r="K212" s="7">
        <v>251.64</v>
      </c>
      <c r="L212" s="10" t="s">
        <v>87</v>
      </c>
      <c r="M212" s="6" t="s">
        <v>88</v>
      </c>
    </row>
    <row r="213" spans="1:256" ht="32.25" customHeight="1" x14ac:dyDescent="0.2">
      <c r="A213" s="14" t="s">
        <v>39</v>
      </c>
      <c r="B213" s="7">
        <v>60</v>
      </c>
      <c r="C213" s="7">
        <v>1.41</v>
      </c>
      <c r="D213" s="7">
        <v>0.09</v>
      </c>
      <c r="E213" s="7">
        <v>4.05</v>
      </c>
      <c r="F213" s="7">
        <v>22.5</v>
      </c>
      <c r="G213" s="7">
        <v>100</v>
      </c>
      <c r="H213" s="7">
        <v>2.35</v>
      </c>
      <c r="I213" s="7">
        <v>0.15</v>
      </c>
      <c r="J213" s="7">
        <v>6.75</v>
      </c>
      <c r="K213" s="7">
        <v>37.5</v>
      </c>
      <c r="L213" s="7" t="s">
        <v>40</v>
      </c>
      <c r="M213" s="11" t="s">
        <v>41</v>
      </c>
    </row>
    <row r="214" spans="1:256" x14ac:dyDescent="0.2">
      <c r="A214" s="6" t="s">
        <v>151</v>
      </c>
      <c r="B214" s="10">
        <v>200</v>
      </c>
      <c r="C214" s="7">
        <v>0.16</v>
      </c>
      <c r="D214" s="7">
        <v>0.16</v>
      </c>
      <c r="E214" s="7">
        <v>27.88</v>
      </c>
      <c r="F214" s="7">
        <v>114.6</v>
      </c>
      <c r="G214" s="10">
        <v>200</v>
      </c>
      <c r="H214" s="7">
        <v>0.16</v>
      </c>
      <c r="I214" s="7">
        <v>0.16</v>
      </c>
      <c r="J214" s="7">
        <v>27.88</v>
      </c>
      <c r="K214" s="7">
        <v>114.6</v>
      </c>
      <c r="L214" s="7" t="s">
        <v>152</v>
      </c>
      <c r="M214" s="11" t="s">
        <v>153</v>
      </c>
    </row>
    <row r="215" spans="1:256" x14ac:dyDescent="0.2">
      <c r="A215" s="14" t="s">
        <v>45</v>
      </c>
      <c r="B215" s="7">
        <v>40</v>
      </c>
      <c r="C215" s="7">
        <v>2.6</v>
      </c>
      <c r="D215" s="7">
        <v>0.4</v>
      </c>
      <c r="E215" s="7">
        <v>17.2</v>
      </c>
      <c r="F215" s="7">
        <v>85</v>
      </c>
      <c r="G215" s="7">
        <v>40</v>
      </c>
      <c r="H215" s="7">
        <v>2.6</v>
      </c>
      <c r="I215" s="7">
        <v>0.4</v>
      </c>
      <c r="J215" s="7">
        <v>17.2</v>
      </c>
      <c r="K215" s="7">
        <v>85</v>
      </c>
      <c r="L215" s="7" t="s">
        <v>46</v>
      </c>
      <c r="M215" s="6" t="s">
        <v>47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x14ac:dyDescent="0.2">
      <c r="A216" s="14" t="s">
        <v>48</v>
      </c>
      <c r="B216" s="10">
        <v>40</v>
      </c>
      <c r="C216" s="7">
        <v>3.2</v>
      </c>
      <c r="D216" s="7">
        <v>0.4</v>
      </c>
      <c r="E216" s="7">
        <v>20.399999999999999</v>
      </c>
      <c r="F216" s="7">
        <v>100</v>
      </c>
      <c r="G216" s="10">
        <v>40</v>
      </c>
      <c r="H216" s="7">
        <v>3.2</v>
      </c>
      <c r="I216" s="7">
        <v>0.4</v>
      </c>
      <c r="J216" s="7">
        <v>20.399999999999999</v>
      </c>
      <c r="K216" s="7">
        <v>100</v>
      </c>
      <c r="L216" s="10" t="s">
        <v>46</v>
      </c>
      <c r="M216" s="11" t="s">
        <v>49</v>
      </c>
    </row>
    <row r="217" spans="1:256" x14ac:dyDescent="0.2">
      <c r="A217" s="16" t="s">
        <v>25</v>
      </c>
      <c r="B217" s="4">
        <f t="shared" ref="B217:K217" si="33">SUM(B210:B216)</f>
        <v>780</v>
      </c>
      <c r="C217" s="31">
        <f t="shared" si="33"/>
        <v>23.68</v>
      </c>
      <c r="D217" s="31">
        <f t="shared" si="33"/>
        <v>25.88</v>
      </c>
      <c r="E217" s="31">
        <f t="shared" si="33"/>
        <v>125.00999999999999</v>
      </c>
      <c r="F217" s="31">
        <f t="shared" si="33"/>
        <v>835.56000000000006</v>
      </c>
      <c r="G217" s="31">
        <f t="shared" si="33"/>
        <v>920</v>
      </c>
      <c r="H217" s="31">
        <f t="shared" si="33"/>
        <v>26.830000000000002</v>
      </c>
      <c r="I217" s="31">
        <f t="shared" si="33"/>
        <v>29.839999999999996</v>
      </c>
      <c r="J217" s="31">
        <f t="shared" si="33"/>
        <v>137.05000000000001</v>
      </c>
      <c r="K217" s="31">
        <f t="shared" si="33"/>
        <v>939.85</v>
      </c>
      <c r="L217" s="4"/>
      <c r="M217" s="6"/>
    </row>
    <row r="218" spans="1:256" x14ac:dyDescent="0.2">
      <c r="A218" s="1" t="s">
        <v>179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256" x14ac:dyDescent="0.2">
      <c r="A219" s="11" t="s">
        <v>207</v>
      </c>
      <c r="B219" s="10">
        <v>100</v>
      </c>
      <c r="C219" s="7">
        <v>12.78</v>
      </c>
      <c r="D219" s="7">
        <v>14.16</v>
      </c>
      <c r="E219" s="7">
        <v>37.659999999999997</v>
      </c>
      <c r="F219" s="7">
        <v>333</v>
      </c>
      <c r="G219" s="10">
        <v>80</v>
      </c>
      <c r="H219" s="7">
        <v>10.199999999999999</v>
      </c>
      <c r="I219" s="7">
        <v>11.3</v>
      </c>
      <c r="J219" s="7">
        <v>30.1</v>
      </c>
      <c r="K219" s="7">
        <v>266.39999999999998</v>
      </c>
      <c r="L219" s="10" t="s">
        <v>208</v>
      </c>
      <c r="M219" s="11" t="s">
        <v>209</v>
      </c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</row>
    <row r="220" spans="1:256" x14ac:dyDescent="0.2">
      <c r="A220" s="6" t="s">
        <v>54</v>
      </c>
      <c r="B220" s="10">
        <v>0</v>
      </c>
      <c r="C220" s="7">
        <v>0</v>
      </c>
      <c r="D220" s="7">
        <v>0</v>
      </c>
      <c r="E220" s="7">
        <v>0</v>
      </c>
      <c r="F220" s="7">
        <v>0</v>
      </c>
      <c r="G220" s="7">
        <v>100</v>
      </c>
      <c r="H220" s="7">
        <v>0.04</v>
      </c>
      <c r="I220" s="7">
        <v>0.04</v>
      </c>
      <c r="J220" s="7">
        <v>9.8000000000000007</v>
      </c>
      <c r="K220" s="7">
        <v>47</v>
      </c>
      <c r="L220" s="10" t="s">
        <v>55</v>
      </c>
      <c r="M220" s="6" t="s">
        <v>56</v>
      </c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</row>
    <row r="221" spans="1:256" x14ac:dyDescent="0.2">
      <c r="A221" s="11" t="s">
        <v>21</v>
      </c>
      <c r="B221" s="10">
        <v>215</v>
      </c>
      <c r="C221" s="10">
        <v>7.0000000000000007E-2</v>
      </c>
      <c r="D221" s="10">
        <v>0.02</v>
      </c>
      <c r="E221" s="10">
        <v>15</v>
      </c>
      <c r="F221" s="10">
        <v>60</v>
      </c>
      <c r="G221" s="10">
        <v>215</v>
      </c>
      <c r="H221" s="10">
        <v>7.0000000000000007E-2</v>
      </c>
      <c r="I221" s="10">
        <v>0.02</v>
      </c>
      <c r="J221" s="10">
        <v>15</v>
      </c>
      <c r="K221" s="10">
        <v>60</v>
      </c>
      <c r="L221" s="10" t="s">
        <v>22</v>
      </c>
      <c r="M221" s="6" t="s">
        <v>23</v>
      </c>
    </row>
    <row r="222" spans="1:256" x14ac:dyDescent="0.2">
      <c r="A222" s="16" t="s">
        <v>25</v>
      </c>
      <c r="B222" s="4">
        <f t="shared" ref="B222:K222" si="34">SUM(B219:B221)</f>
        <v>315</v>
      </c>
      <c r="C222" s="4">
        <f t="shared" si="34"/>
        <v>12.85</v>
      </c>
      <c r="D222" s="4">
        <f t="shared" si="34"/>
        <v>14.18</v>
      </c>
      <c r="E222" s="4">
        <f t="shared" si="34"/>
        <v>52.66</v>
      </c>
      <c r="F222" s="4">
        <f t="shared" si="34"/>
        <v>393</v>
      </c>
      <c r="G222" s="4">
        <f t="shared" si="34"/>
        <v>395</v>
      </c>
      <c r="H222" s="4">
        <f t="shared" si="34"/>
        <v>10.309999999999999</v>
      </c>
      <c r="I222" s="4">
        <f t="shared" si="34"/>
        <v>11.36</v>
      </c>
      <c r="J222" s="4">
        <f t="shared" si="34"/>
        <v>54.900000000000006</v>
      </c>
      <c r="K222" s="4">
        <f t="shared" si="34"/>
        <v>373.4</v>
      </c>
      <c r="L222" s="4"/>
      <c r="M222" s="6"/>
    </row>
    <row r="223" spans="1:256" x14ac:dyDescent="0.2">
      <c r="A223" s="16" t="s">
        <v>184</v>
      </c>
      <c r="B223" s="4">
        <f t="shared" ref="B223:K223" si="35">SUM(B208,B217,B222)</f>
        <v>1615</v>
      </c>
      <c r="C223" s="4">
        <f t="shared" si="35"/>
        <v>58.02</v>
      </c>
      <c r="D223" s="4">
        <f t="shared" si="35"/>
        <v>57.48</v>
      </c>
      <c r="E223" s="4">
        <f t="shared" si="35"/>
        <v>245.16666666666666</v>
      </c>
      <c r="F223" s="4">
        <f t="shared" si="35"/>
        <v>1731.96</v>
      </c>
      <c r="G223" s="4">
        <f t="shared" si="35"/>
        <v>1895</v>
      </c>
      <c r="H223" s="4">
        <f t="shared" si="35"/>
        <v>61.5</v>
      </c>
      <c r="I223" s="4">
        <f t="shared" si="35"/>
        <v>58.36</v>
      </c>
      <c r="J223" s="4">
        <f t="shared" si="35"/>
        <v>267.3366666666667</v>
      </c>
      <c r="K223" s="4">
        <f t="shared" si="35"/>
        <v>1870.5500000000002</v>
      </c>
      <c r="L223" s="4"/>
      <c r="M223" s="6"/>
    </row>
    <row r="224" spans="1:256" x14ac:dyDescent="0.2">
      <c r="A224" s="3" t="s">
        <v>92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256" x14ac:dyDescent="0.2">
      <c r="A225" s="1" t="s">
        <v>2</v>
      </c>
      <c r="B225" s="3" t="s">
        <v>3</v>
      </c>
      <c r="C225" s="3"/>
      <c r="D225" s="3"/>
      <c r="E225" s="3"/>
      <c r="F225" s="3"/>
      <c r="G225" s="3" t="s">
        <v>178</v>
      </c>
      <c r="H225" s="3"/>
      <c r="I225" s="3"/>
      <c r="J225" s="3"/>
      <c r="K225" s="3"/>
      <c r="L225" s="1" t="s">
        <v>4</v>
      </c>
      <c r="M225" s="1" t="s">
        <v>5</v>
      </c>
    </row>
    <row r="226" spans="1:256" ht="11.4" customHeight="1" x14ac:dyDescent="0.2">
      <c r="A226" s="1"/>
      <c r="B226" s="4" t="s">
        <v>6</v>
      </c>
      <c r="C226" s="4" t="s">
        <v>7</v>
      </c>
      <c r="D226" s="4" t="s">
        <v>8</v>
      </c>
      <c r="E226" s="4" t="s">
        <v>9</v>
      </c>
      <c r="F226" s="4" t="s">
        <v>10</v>
      </c>
      <c r="G226" s="4" t="s">
        <v>6</v>
      </c>
      <c r="H226" s="4" t="s">
        <v>7</v>
      </c>
      <c r="I226" s="4" t="s">
        <v>8</v>
      </c>
      <c r="J226" s="4" t="s">
        <v>9</v>
      </c>
      <c r="K226" s="4" t="s">
        <v>10</v>
      </c>
      <c r="L226" s="1"/>
      <c r="M226" s="1"/>
    </row>
    <row r="227" spans="1:256" x14ac:dyDescent="0.2">
      <c r="A227" s="1" t="s">
        <v>11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256" x14ac:dyDescent="0.2">
      <c r="A228" s="6" t="s">
        <v>141</v>
      </c>
      <c r="B228" s="10">
        <v>90</v>
      </c>
      <c r="C228" s="7">
        <v>11.32</v>
      </c>
      <c r="D228" s="7">
        <v>12.8</v>
      </c>
      <c r="E228" s="7">
        <v>12.2</v>
      </c>
      <c r="F228" s="7">
        <v>207.8</v>
      </c>
      <c r="G228" s="7">
        <v>100</v>
      </c>
      <c r="H228" s="7">
        <v>12.6</v>
      </c>
      <c r="I228" s="7">
        <v>14.3</v>
      </c>
      <c r="J228" s="7">
        <v>13.6</v>
      </c>
      <c r="K228" s="7">
        <v>230.9</v>
      </c>
      <c r="L228" s="10" t="s">
        <v>142</v>
      </c>
      <c r="M228" s="9" t="s">
        <v>143</v>
      </c>
    </row>
    <row r="229" spans="1:256" x14ac:dyDescent="0.2">
      <c r="A229" s="11" t="s">
        <v>154</v>
      </c>
      <c r="B229" s="10">
        <v>50</v>
      </c>
      <c r="C229" s="7">
        <v>0.88</v>
      </c>
      <c r="D229" s="7">
        <v>2.5</v>
      </c>
      <c r="E229" s="7">
        <v>3.51</v>
      </c>
      <c r="F229" s="7">
        <v>40.049999999999997</v>
      </c>
      <c r="G229" s="10">
        <v>50</v>
      </c>
      <c r="H229" s="7">
        <v>0.88</v>
      </c>
      <c r="I229" s="7">
        <v>2.5</v>
      </c>
      <c r="J229" s="7">
        <v>3.51</v>
      </c>
      <c r="K229" s="7">
        <v>40.049999999999997</v>
      </c>
      <c r="L229" s="10" t="s">
        <v>155</v>
      </c>
      <c r="M229" s="9" t="s">
        <v>156</v>
      </c>
    </row>
    <row r="230" spans="1:256" ht="12" customHeight="1" x14ac:dyDescent="0.2">
      <c r="A230" s="14" t="s">
        <v>104</v>
      </c>
      <c r="B230" s="7">
        <v>100</v>
      </c>
      <c r="C230" s="7">
        <v>5.7</v>
      </c>
      <c r="D230" s="7">
        <v>4.0599999999999996</v>
      </c>
      <c r="E230" s="7">
        <v>25.76</v>
      </c>
      <c r="F230" s="7">
        <v>162.5</v>
      </c>
      <c r="G230" s="7">
        <v>150</v>
      </c>
      <c r="H230" s="7">
        <v>8.6</v>
      </c>
      <c r="I230" s="7">
        <v>6.09</v>
      </c>
      <c r="J230" s="7">
        <v>38.64</v>
      </c>
      <c r="K230" s="7">
        <v>243.75</v>
      </c>
      <c r="L230" s="10" t="s">
        <v>105</v>
      </c>
      <c r="M230" s="11" t="s">
        <v>106</v>
      </c>
    </row>
    <row r="231" spans="1:256" s="19" customFormat="1" x14ac:dyDescent="0.2">
      <c r="A231" s="14" t="s">
        <v>79</v>
      </c>
      <c r="B231" s="10">
        <v>40</v>
      </c>
      <c r="C231" s="7">
        <v>3.2</v>
      </c>
      <c r="D231" s="7">
        <v>0.4</v>
      </c>
      <c r="E231" s="7">
        <v>20.399999999999999</v>
      </c>
      <c r="F231" s="7">
        <v>100</v>
      </c>
      <c r="G231" s="10">
        <v>40</v>
      </c>
      <c r="H231" s="7">
        <v>3.2</v>
      </c>
      <c r="I231" s="7">
        <v>0.4</v>
      </c>
      <c r="J231" s="7">
        <v>20.399999999999999</v>
      </c>
      <c r="K231" s="7">
        <v>100</v>
      </c>
      <c r="L231" s="10" t="s">
        <v>46</v>
      </c>
      <c r="M231" s="11" t="s">
        <v>49</v>
      </c>
    </row>
    <row r="232" spans="1:256" x14ac:dyDescent="0.2">
      <c r="A232" s="20" t="s">
        <v>57</v>
      </c>
      <c r="B232" s="7">
        <v>222</v>
      </c>
      <c r="C232" s="10">
        <v>0.13</v>
      </c>
      <c r="D232" s="10">
        <v>0.02</v>
      </c>
      <c r="E232" s="10">
        <v>15.2</v>
      </c>
      <c r="F232" s="10">
        <v>62</v>
      </c>
      <c r="G232" s="7">
        <v>222</v>
      </c>
      <c r="H232" s="10">
        <v>0.13</v>
      </c>
      <c r="I232" s="10">
        <v>0.02</v>
      </c>
      <c r="J232" s="10">
        <v>15.2</v>
      </c>
      <c r="K232" s="10">
        <v>62</v>
      </c>
      <c r="L232" s="10" t="s">
        <v>58</v>
      </c>
      <c r="M232" s="14" t="s">
        <v>59</v>
      </c>
    </row>
    <row r="233" spans="1:256" x14ac:dyDescent="0.2">
      <c r="A233" s="16" t="s">
        <v>25</v>
      </c>
      <c r="B233" s="4">
        <f t="shared" ref="B233:K233" si="36">SUM(B228:B232)</f>
        <v>502</v>
      </c>
      <c r="C233" s="31">
        <f t="shared" si="36"/>
        <v>21.23</v>
      </c>
      <c r="D233" s="31">
        <f t="shared" si="36"/>
        <v>19.779999999999998</v>
      </c>
      <c r="E233" s="31">
        <f t="shared" si="36"/>
        <v>77.069999999999993</v>
      </c>
      <c r="F233" s="31">
        <f t="shared" si="36"/>
        <v>572.35</v>
      </c>
      <c r="G233" s="31">
        <f t="shared" si="36"/>
        <v>562</v>
      </c>
      <c r="H233" s="31">
        <f t="shared" si="36"/>
        <v>25.409999999999997</v>
      </c>
      <c r="I233" s="31">
        <f t="shared" si="36"/>
        <v>23.31</v>
      </c>
      <c r="J233" s="31">
        <f t="shared" si="36"/>
        <v>91.350000000000009</v>
      </c>
      <c r="K233" s="31">
        <f t="shared" si="36"/>
        <v>676.7</v>
      </c>
      <c r="L233" s="4"/>
      <c r="M233" s="6"/>
    </row>
    <row r="234" spans="1:256" x14ac:dyDescent="0.2">
      <c r="A234" s="3" t="s">
        <v>26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256" ht="12.75" customHeight="1" x14ac:dyDescent="0.2">
      <c r="A235" s="6" t="s">
        <v>114</v>
      </c>
      <c r="B235" s="10">
        <v>200</v>
      </c>
      <c r="C235" s="7">
        <v>1.62</v>
      </c>
      <c r="D235" s="7">
        <v>2.19</v>
      </c>
      <c r="E235" s="7">
        <v>12.81</v>
      </c>
      <c r="F235" s="7">
        <v>77.13</v>
      </c>
      <c r="G235" s="7">
        <v>250</v>
      </c>
      <c r="H235" s="7">
        <v>2.0299999999999998</v>
      </c>
      <c r="I235" s="7">
        <v>2.74</v>
      </c>
      <c r="J235" s="7">
        <v>16.27</v>
      </c>
      <c r="K235" s="7">
        <v>96.41</v>
      </c>
      <c r="L235" s="7" t="s">
        <v>115</v>
      </c>
      <c r="M235" s="11" t="s">
        <v>116</v>
      </c>
    </row>
    <row r="236" spans="1:256" x14ac:dyDescent="0.2">
      <c r="A236" s="6" t="s">
        <v>157</v>
      </c>
      <c r="B236" s="10">
        <v>90</v>
      </c>
      <c r="C236" s="7">
        <v>14.7</v>
      </c>
      <c r="D236" s="7">
        <f>12.3*0.9</f>
        <v>11.07</v>
      </c>
      <c r="E236" s="7">
        <v>12.95</v>
      </c>
      <c r="F236" s="7">
        <f>242.41*0.9</f>
        <v>218.16900000000001</v>
      </c>
      <c r="G236" s="7">
        <v>100</v>
      </c>
      <c r="H236" s="7">
        <v>16.32</v>
      </c>
      <c r="I236" s="7">
        <v>12.3</v>
      </c>
      <c r="J236" s="7">
        <v>14.38</v>
      </c>
      <c r="K236" s="7">
        <v>242.41</v>
      </c>
      <c r="L236" s="7" t="s">
        <v>158</v>
      </c>
      <c r="M236" s="11" t="s">
        <v>159</v>
      </c>
    </row>
    <row r="237" spans="1:256" x14ac:dyDescent="0.2">
      <c r="A237" s="6" t="s">
        <v>120</v>
      </c>
      <c r="B237" s="10">
        <v>150</v>
      </c>
      <c r="C237" s="7">
        <v>3.44</v>
      </c>
      <c r="D237" s="7">
        <v>13.15</v>
      </c>
      <c r="E237" s="7">
        <v>27.92</v>
      </c>
      <c r="F237" s="7">
        <v>243.75</v>
      </c>
      <c r="G237" s="7">
        <v>180</v>
      </c>
      <c r="H237" s="7">
        <v>4.12</v>
      </c>
      <c r="I237" s="7">
        <v>15.78</v>
      </c>
      <c r="J237" s="7">
        <v>33.5</v>
      </c>
      <c r="K237" s="7">
        <v>292.5</v>
      </c>
      <c r="L237" s="10" t="s">
        <v>121</v>
      </c>
      <c r="M237" s="11" t="s">
        <v>122</v>
      </c>
    </row>
    <row r="238" spans="1:256" x14ac:dyDescent="0.2">
      <c r="A238" s="6" t="s">
        <v>134</v>
      </c>
      <c r="B238" s="10">
        <v>200</v>
      </c>
      <c r="C238" s="7">
        <v>0.33</v>
      </c>
      <c r="D238" s="7">
        <v>0</v>
      </c>
      <c r="E238" s="7">
        <v>22.78</v>
      </c>
      <c r="F238" s="7">
        <v>94.44</v>
      </c>
      <c r="G238" s="10">
        <v>200</v>
      </c>
      <c r="H238" s="7">
        <v>0.33</v>
      </c>
      <c r="I238" s="7">
        <v>0</v>
      </c>
      <c r="J238" s="7">
        <v>22.78</v>
      </c>
      <c r="K238" s="7">
        <v>94.44</v>
      </c>
      <c r="L238" s="10" t="s">
        <v>135</v>
      </c>
      <c r="M238" s="11" t="s">
        <v>136</v>
      </c>
    </row>
    <row r="239" spans="1:256" x14ac:dyDescent="0.2">
      <c r="A239" s="14" t="s">
        <v>45</v>
      </c>
      <c r="B239" s="7">
        <v>40</v>
      </c>
      <c r="C239" s="7">
        <v>2.6</v>
      </c>
      <c r="D239" s="7">
        <v>0.4</v>
      </c>
      <c r="E239" s="7">
        <v>17.2</v>
      </c>
      <c r="F239" s="7">
        <v>85</v>
      </c>
      <c r="G239" s="7">
        <v>40</v>
      </c>
      <c r="H239" s="7">
        <v>2.6</v>
      </c>
      <c r="I239" s="7">
        <v>0.4</v>
      </c>
      <c r="J239" s="7">
        <v>17.2</v>
      </c>
      <c r="K239" s="7">
        <v>85</v>
      </c>
      <c r="L239" s="7" t="s">
        <v>46</v>
      </c>
      <c r="M239" s="6" t="s">
        <v>47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x14ac:dyDescent="0.2">
      <c r="A240" s="14" t="s">
        <v>48</v>
      </c>
      <c r="B240" s="10">
        <v>40</v>
      </c>
      <c r="C240" s="7">
        <v>3.2</v>
      </c>
      <c r="D240" s="7">
        <v>0.4</v>
      </c>
      <c r="E240" s="7">
        <v>20.399999999999999</v>
      </c>
      <c r="F240" s="7">
        <v>100</v>
      </c>
      <c r="G240" s="10">
        <v>40</v>
      </c>
      <c r="H240" s="7">
        <v>3.2</v>
      </c>
      <c r="I240" s="7">
        <v>0.4</v>
      </c>
      <c r="J240" s="7">
        <v>20.399999999999999</v>
      </c>
      <c r="K240" s="7">
        <v>100</v>
      </c>
      <c r="L240" s="10" t="s">
        <v>46</v>
      </c>
      <c r="M240" s="11" t="s">
        <v>49</v>
      </c>
    </row>
    <row r="241" spans="1:256" x14ac:dyDescent="0.2">
      <c r="A241" s="16" t="s">
        <v>25</v>
      </c>
      <c r="B241" s="4">
        <f t="shared" ref="B241:K241" si="37">SUM(B235:B240)</f>
        <v>720</v>
      </c>
      <c r="C241" s="31">
        <f t="shared" si="37"/>
        <v>25.89</v>
      </c>
      <c r="D241" s="31">
        <f t="shared" si="37"/>
        <v>27.209999999999997</v>
      </c>
      <c r="E241" s="31">
        <f t="shared" si="37"/>
        <v>114.06</v>
      </c>
      <c r="F241" s="31">
        <f t="shared" si="37"/>
        <v>818.48900000000003</v>
      </c>
      <c r="G241" s="31">
        <f t="shared" si="37"/>
        <v>810</v>
      </c>
      <c r="H241" s="31">
        <f t="shared" si="37"/>
        <v>28.6</v>
      </c>
      <c r="I241" s="31">
        <f t="shared" si="37"/>
        <v>31.619999999999997</v>
      </c>
      <c r="J241" s="31">
        <f t="shared" si="37"/>
        <v>124.53</v>
      </c>
      <c r="K241" s="31">
        <f t="shared" si="37"/>
        <v>910.76</v>
      </c>
      <c r="L241" s="4"/>
      <c r="M241" s="6"/>
    </row>
    <row r="242" spans="1:256" x14ac:dyDescent="0.2">
      <c r="A242" s="1" t="s">
        <v>179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256" s="19" customFormat="1" x14ac:dyDescent="0.2">
      <c r="A243" s="14" t="s">
        <v>180</v>
      </c>
      <c r="B243" s="7">
        <v>100</v>
      </c>
      <c r="C243" s="7">
        <v>8.5</v>
      </c>
      <c r="D243" s="7">
        <v>7.98</v>
      </c>
      <c r="E243" s="7">
        <v>38.880000000000003</v>
      </c>
      <c r="F243" s="7">
        <v>244.8</v>
      </c>
      <c r="G243" s="7">
        <v>100</v>
      </c>
      <c r="H243" s="7">
        <v>8.5</v>
      </c>
      <c r="I243" s="7">
        <v>7.98</v>
      </c>
      <c r="J243" s="7">
        <v>38.880000000000003</v>
      </c>
      <c r="K243" s="7">
        <v>244.8</v>
      </c>
      <c r="L243" s="7" t="s">
        <v>181</v>
      </c>
      <c r="M243" s="9" t="s">
        <v>182</v>
      </c>
    </row>
    <row r="244" spans="1:256" x14ac:dyDescent="0.2">
      <c r="A244" s="6" t="s">
        <v>183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100</v>
      </c>
      <c r="H244" s="7">
        <v>0.4</v>
      </c>
      <c r="I244" s="7">
        <v>0.4</v>
      </c>
      <c r="J244" s="7">
        <v>9.8000000000000007</v>
      </c>
      <c r="K244" s="7">
        <v>47</v>
      </c>
      <c r="L244" s="10" t="s">
        <v>55</v>
      </c>
      <c r="M244" s="6" t="s">
        <v>56</v>
      </c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</row>
    <row r="245" spans="1:256" x14ac:dyDescent="0.2">
      <c r="A245" s="20" t="s">
        <v>57</v>
      </c>
      <c r="B245" s="7">
        <v>222</v>
      </c>
      <c r="C245" s="10">
        <v>0.13</v>
      </c>
      <c r="D245" s="10">
        <v>0.02</v>
      </c>
      <c r="E245" s="10">
        <v>15.2</v>
      </c>
      <c r="F245" s="10">
        <v>62</v>
      </c>
      <c r="G245" s="7">
        <v>222</v>
      </c>
      <c r="H245" s="10">
        <v>0.13</v>
      </c>
      <c r="I245" s="10">
        <v>0.02</v>
      </c>
      <c r="J245" s="10">
        <v>15.2</v>
      </c>
      <c r="K245" s="10">
        <v>62</v>
      </c>
      <c r="L245" s="10" t="s">
        <v>58</v>
      </c>
      <c r="M245" s="14" t="s">
        <v>59</v>
      </c>
    </row>
    <row r="246" spans="1:256" x14ac:dyDescent="0.2">
      <c r="A246" s="16" t="s">
        <v>25</v>
      </c>
      <c r="B246" s="4">
        <f t="shared" ref="B246:K246" si="38">SUM(B243:B245)</f>
        <v>322</v>
      </c>
      <c r="C246" s="4">
        <f t="shared" si="38"/>
        <v>8.6300000000000008</v>
      </c>
      <c r="D246" s="4">
        <f t="shared" si="38"/>
        <v>8</v>
      </c>
      <c r="E246" s="4">
        <f t="shared" si="38"/>
        <v>54.08</v>
      </c>
      <c r="F246" s="4">
        <f t="shared" si="38"/>
        <v>306.8</v>
      </c>
      <c r="G246" s="4">
        <f t="shared" si="38"/>
        <v>422</v>
      </c>
      <c r="H246" s="4">
        <f t="shared" si="38"/>
        <v>9.0300000000000011</v>
      </c>
      <c r="I246" s="4">
        <f t="shared" si="38"/>
        <v>8.4</v>
      </c>
      <c r="J246" s="4">
        <f t="shared" si="38"/>
        <v>63.88000000000001</v>
      </c>
      <c r="K246" s="4">
        <f t="shared" si="38"/>
        <v>353.8</v>
      </c>
      <c r="L246" s="4"/>
      <c r="M246" s="6"/>
    </row>
    <row r="247" spans="1:256" x14ac:dyDescent="0.2">
      <c r="A247" s="16" t="s">
        <v>184</v>
      </c>
      <c r="B247" s="4">
        <f t="shared" ref="B247:K247" si="39">SUM(B233,B241,B246)</f>
        <v>1544</v>
      </c>
      <c r="C247" s="4">
        <f t="shared" si="39"/>
        <v>55.750000000000007</v>
      </c>
      <c r="D247" s="4">
        <f t="shared" si="39"/>
        <v>54.989999999999995</v>
      </c>
      <c r="E247" s="4">
        <f t="shared" si="39"/>
        <v>245.20999999999998</v>
      </c>
      <c r="F247" s="4">
        <f t="shared" si="39"/>
        <v>1697.6389999999999</v>
      </c>
      <c r="G247" s="4">
        <f t="shared" si="39"/>
        <v>1794</v>
      </c>
      <c r="H247" s="4">
        <f t="shared" si="39"/>
        <v>63.04</v>
      </c>
      <c r="I247" s="4">
        <f t="shared" si="39"/>
        <v>63.329999999999991</v>
      </c>
      <c r="J247" s="4">
        <f t="shared" si="39"/>
        <v>279.76</v>
      </c>
      <c r="K247" s="4">
        <f t="shared" si="39"/>
        <v>1941.26</v>
      </c>
      <c r="L247" s="4"/>
      <c r="M247" s="6"/>
    </row>
    <row r="248" spans="1:256" x14ac:dyDescent="0.2">
      <c r="A248" s="3" t="s">
        <v>111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256" x14ac:dyDescent="0.2">
      <c r="A249" s="1" t="s">
        <v>2</v>
      </c>
      <c r="B249" s="3" t="s">
        <v>3</v>
      </c>
      <c r="C249" s="3"/>
      <c r="D249" s="3"/>
      <c r="E249" s="3"/>
      <c r="F249" s="3"/>
      <c r="G249" s="3" t="s">
        <v>178</v>
      </c>
      <c r="H249" s="3"/>
      <c r="I249" s="3"/>
      <c r="J249" s="3"/>
      <c r="K249" s="3"/>
      <c r="L249" s="1" t="s">
        <v>4</v>
      </c>
      <c r="M249" s="1" t="s">
        <v>5</v>
      </c>
    </row>
    <row r="250" spans="1:256" ht="11.4" customHeight="1" x14ac:dyDescent="0.2">
      <c r="A250" s="1"/>
      <c r="B250" s="4" t="s">
        <v>6</v>
      </c>
      <c r="C250" s="4" t="s">
        <v>7</v>
      </c>
      <c r="D250" s="4" t="s">
        <v>8</v>
      </c>
      <c r="E250" s="4" t="s">
        <v>9</v>
      </c>
      <c r="F250" s="4" t="s">
        <v>10</v>
      </c>
      <c r="G250" s="4" t="s">
        <v>6</v>
      </c>
      <c r="H250" s="4" t="s">
        <v>7</v>
      </c>
      <c r="I250" s="4" t="s">
        <v>8</v>
      </c>
      <c r="J250" s="4" t="s">
        <v>9</v>
      </c>
      <c r="K250" s="4" t="s">
        <v>10</v>
      </c>
      <c r="L250" s="1"/>
      <c r="M250" s="1"/>
    </row>
    <row r="251" spans="1:256" x14ac:dyDescent="0.2">
      <c r="A251" s="1" t="s">
        <v>11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256" ht="12.75" customHeight="1" x14ac:dyDescent="0.2">
      <c r="A252" s="6" t="s">
        <v>160</v>
      </c>
      <c r="B252" s="7">
        <v>150</v>
      </c>
      <c r="C252" s="7">
        <v>18.63</v>
      </c>
      <c r="D252" s="7">
        <v>9.5299999999999994</v>
      </c>
      <c r="E252" s="7">
        <v>41.77</v>
      </c>
      <c r="F252" s="7">
        <v>331.5</v>
      </c>
      <c r="G252" s="7">
        <v>150</v>
      </c>
      <c r="H252" s="7">
        <v>18.63</v>
      </c>
      <c r="I252" s="7">
        <v>9.5299999999999994</v>
      </c>
      <c r="J252" s="7">
        <v>41.77</v>
      </c>
      <c r="K252" s="7">
        <v>331.5</v>
      </c>
      <c r="L252" s="10" t="s">
        <v>161</v>
      </c>
      <c r="M252" s="6" t="s">
        <v>162</v>
      </c>
    </row>
    <row r="253" spans="1:256" x14ac:dyDescent="0.2">
      <c r="A253" s="6" t="s">
        <v>163</v>
      </c>
      <c r="B253" s="10">
        <v>50</v>
      </c>
      <c r="C253" s="7">
        <v>3.54</v>
      </c>
      <c r="D253" s="7">
        <v>6.57</v>
      </c>
      <c r="E253" s="7">
        <v>27.87</v>
      </c>
      <c r="F253" s="7">
        <v>185</v>
      </c>
      <c r="G253" s="7">
        <v>100</v>
      </c>
      <c r="H253" s="7">
        <v>7.08</v>
      </c>
      <c r="I253" s="7">
        <v>13.1</v>
      </c>
      <c r="J253" s="7">
        <v>55.74</v>
      </c>
      <c r="K253" s="7">
        <v>370</v>
      </c>
      <c r="L253" s="7" t="s">
        <v>164</v>
      </c>
      <c r="M253" s="9" t="s">
        <v>165</v>
      </c>
    </row>
    <row r="254" spans="1:256" s="19" customFormat="1" x14ac:dyDescent="0.2">
      <c r="A254" s="6" t="s">
        <v>54</v>
      </c>
      <c r="B254" s="10">
        <v>100</v>
      </c>
      <c r="C254" s="7">
        <v>0.4</v>
      </c>
      <c r="D254" s="7">
        <v>0.4</v>
      </c>
      <c r="E254" s="7">
        <f>19.6/2</f>
        <v>9.8000000000000007</v>
      </c>
      <c r="F254" s="7">
        <f>94/2</f>
        <v>47</v>
      </c>
      <c r="G254" s="10">
        <v>100</v>
      </c>
      <c r="H254" s="7">
        <v>0.4</v>
      </c>
      <c r="I254" s="7">
        <v>0.4</v>
      </c>
      <c r="J254" s="7">
        <f>19.6/2</f>
        <v>9.8000000000000007</v>
      </c>
      <c r="K254" s="7">
        <f>94/2</f>
        <v>47</v>
      </c>
      <c r="L254" s="10" t="s">
        <v>55</v>
      </c>
      <c r="M254" s="6" t="s">
        <v>56</v>
      </c>
    </row>
    <row r="255" spans="1:256" x14ac:dyDescent="0.2">
      <c r="A255" s="20" t="s">
        <v>57</v>
      </c>
      <c r="B255" s="7">
        <v>222</v>
      </c>
      <c r="C255" s="10">
        <v>0.13</v>
      </c>
      <c r="D255" s="10">
        <v>0.02</v>
      </c>
      <c r="E255" s="10">
        <v>15.2</v>
      </c>
      <c r="F255" s="10">
        <v>62</v>
      </c>
      <c r="G255" s="7">
        <v>222</v>
      </c>
      <c r="H255" s="10">
        <v>0.13</v>
      </c>
      <c r="I255" s="10">
        <v>0.02</v>
      </c>
      <c r="J255" s="10">
        <v>15.2</v>
      </c>
      <c r="K255" s="10">
        <v>62</v>
      </c>
      <c r="L255" s="10" t="s">
        <v>58</v>
      </c>
      <c r="M255" s="14" t="s">
        <v>59</v>
      </c>
    </row>
    <row r="256" spans="1:256" x14ac:dyDescent="0.2">
      <c r="A256" s="16" t="s">
        <v>25</v>
      </c>
      <c r="B256" s="4">
        <f t="shared" ref="B256:K256" si="40">SUM(B252:B255)</f>
        <v>522</v>
      </c>
      <c r="C256" s="31">
        <f t="shared" si="40"/>
        <v>22.699999999999996</v>
      </c>
      <c r="D256" s="31">
        <f t="shared" si="40"/>
        <v>16.52</v>
      </c>
      <c r="E256" s="31">
        <f t="shared" si="40"/>
        <v>94.64</v>
      </c>
      <c r="F256" s="31">
        <f t="shared" si="40"/>
        <v>625.5</v>
      </c>
      <c r="G256" s="31">
        <f t="shared" si="40"/>
        <v>572</v>
      </c>
      <c r="H256" s="31">
        <f t="shared" si="40"/>
        <v>26.24</v>
      </c>
      <c r="I256" s="31">
        <f t="shared" si="40"/>
        <v>23.049999999999997</v>
      </c>
      <c r="J256" s="31">
        <f t="shared" si="40"/>
        <v>122.51</v>
      </c>
      <c r="K256" s="31">
        <f t="shared" si="40"/>
        <v>810.5</v>
      </c>
      <c r="L256" s="4"/>
      <c r="M256" s="6"/>
    </row>
    <row r="257" spans="1:256" x14ac:dyDescent="0.2">
      <c r="A257" s="3" t="s">
        <v>26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256" ht="12.75" customHeight="1" x14ac:dyDescent="0.2">
      <c r="A258" s="6" t="s">
        <v>128</v>
      </c>
      <c r="B258" s="7">
        <v>200</v>
      </c>
      <c r="C258" s="7">
        <v>1.2</v>
      </c>
      <c r="D258" s="7">
        <v>5.2</v>
      </c>
      <c r="E258" s="7">
        <v>6.5</v>
      </c>
      <c r="F258" s="7">
        <v>77.010000000000005</v>
      </c>
      <c r="G258" s="7">
        <v>260</v>
      </c>
      <c r="H258" s="7">
        <v>1.51</v>
      </c>
      <c r="I258" s="7">
        <v>6.39</v>
      </c>
      <c r="J258" s="7">
        <v>7.99</v>
      </c>
      <c r="K258" s="7">
        <v>94.43</v>
      </c>
      <c r="L258" s="34" t="s">
        <v>200</v>
      </c>
      <c r="M258" s="20" t="s">
        <v>130</v>
      </c>
    </row>
    <row r="259" spans="1:256" x14ac:dyDescent="0.2">
      <c r="A259" s="11" t="s">
        <v>73</v>
      </c>
      <c r="B259" s="10">
        <v>90</v>
      </c>
      <c r="C259" s="7">
        <v>11.71</v>
      </c>
      <c r="D259" s="7">
        <v>15.73</v>
      </c>
      <c r="E259" s="7">
        <v>12.03</v>
      </c>
      <c r="F259" s="7">
        <v>238.5</v>
      </c>
      <c r="G259" s="7">
        <v>100</v>
      </c>
      <c r="H259" s="7">
        <v>13.02</v>
      </c>
      <c r="I259" s="7">
        <v>17.48</v>
      </c>
      <c r="J259" s="7">
        <v>13.37</v>
      </c>
      <c r="K259" s="7">
        <v>265</v>
      </c>
      <c r="L259" s="10" t="s">
        <v>74</v>
      </c>
      <c r="M259" s="9" t="s">
        <v>75</v>
      </c>
    </row>
    <row r="260" spans="1:256" ht="12" customHeight="1" x14ac:dyDescent="0.2">
      <c r="A260" s="6" t="s">
        <v>66</v>
      </c>
      <c r="B260" s="10">
        <v>150</v>
      </c>
      <c r="C260" s="10">
        <v>5.52</v>
      </c>
      <c r="D260" s="10">
        <v>4.51</v>
      </c>
      <c r="E260" s="10">
        <v>26.45</v>
      </c>
      <c r="F260" s="10">
        <v>168.45</v>
      </c>
      <c r="G260" s="10">
        <v>180</v>
      </c>
      <c r="H260" s="7">
        <v>6.62</v>
      </c>
      <c r="I260" s="7">
        <v>5.42</v>
      </c>
      <c r="J260" s="7">
        <v>31.73</v>
      </c>
      <c r="K260" s="7">
        <v>202.14</v>
      </c>
      <c r="L260" s="10" t="s">
        <v>67</v>
      </c>
      <c r="M260" s="6" t="s">
        <v>68</v>
      </c>
    </row>
    <row r="261" spans="1:256" ht="34.5" customHeight="1" x14ac:dyDescent="0.2">
      <c r="A261" s="14" t="s">
        <v>167</v>
      </c>
      <c r="B261" s="7">
        <v>60</v>
      </c>
      <c r="C261" s="7">
        <v>1.38</v>
      </c>
      <c r="D261" s="7">
        <v>0.06</v>
      </c>
      <c r="E261" s="7">
        <v>4.9400000000000004</v>
      </c>
      <c r="F261" s="7">
        <v>26.6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304</v>
      </c>
      <c r="M261" s="11" t="s">
        <v>168</v>
      </c>
    </row>
    <row r="262" spans="1:256" s="27" customFormat="1" x14ac:dyDescent="0.2">
      <c r="A262" s="6" t="s">
        <v>183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100</v>
      </c>
      <c r="H262" s="7">
        <v>0.04</v>
      </c>
      <c r="I262" s="7">
        <v>0.04</v>
      </c>
      <c r="J262" s="7">
        <v>9.8000000000000007</v>
      </c>
      <c r="K262" s="7">
        <v>47</v>
      </c>
      <c r="L262" s="10" t="s">
        <v>55</v>
      </c>
      <c r="M262" s="6" t="s">
        <v>56</v>
      </c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</row>
    <row r="263" spans="1:256" x14ac:dyDescent="0.2">
      <c r="A263" s="6" t="s">
        <v>89</v>
      </c>
      <c r="B263" s="10">
        <v>200</v>
      </c>
      <c r="C263" s="10">
        <v>0</v>
      </c>
      <c r="D263" s="10">
        <v>0</v>
      </c>
      <c r="E263" s="10">
        <v>19.97</v>
      </c>
      <c r="F263" s="10">
        <v>76</v>
      </c>
      <c r="G263" s="10">
        <v>200</v>
      </c>
      <c r="H263" s="10">
        <v>0</v>
      </c>
      <c r="I263" s="10">
        <v>0</v>
      </c>
      <c r="J263" s="10">
        <v>19.97</v>
      </c>
      <c r="K263" s="10">
        <v>76</v>
      </c>
      <c r="L263" s="10" t="s">
        <v>90</v>
      </c>
      <c r="M263" s="11" t="s">
        <v>91</v>
      </c>
    </row>
    <row r="264" spans="1:256" x14ac:dyDescent="0.2">
      <c r="A264" s="14" t="s">
        <v>45</v>
      </c>
      <c r="B264" s="7">
        <v>40</v>
      </c>
      <c r="C264" s="7">
        <v>2.6</v>
      </c>
      <c r="D264" s="7">
        <v>0.4</v>
      </c>
      <c r="E264" s="7">
        <v>17.2</v>
      </c>
      <c r="F264" s="7">
        <v>85</v>
      </c>
      <c r="G264" s="7">
        <v>40</v>
      </c>
      <c r="H264" s="7">
        <v>2.6</v>
      </c>
      <c r="I264" s="7">
        <v>0.4</v>
      </c>
      <c r="J264" s="7">
        <v>17.2</v>
      </c>
      <c r="K264" s="7">
        <v>85</v>
      </c>
      <c r="L264" s="7" t="s">
        <v>46</v>
      </c>
      <c r="M264" s="6" t="s">
        <v>47</v>
      </c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</row>
    <row r="265" spans="1:256" x14ac:dyDescent="0.2">
      <c r="A265" s="14" t="s">
        <v>48</v>
      </c>
      <c r="B265" s="10">
        <v>40</v>
      </c>
      <c r="C265" s="7">
        <v>3.2</v>
      </c>
      <c r="D265" s="7">
        <v>0.4</v>
      </c>
      <c r="E265" s="7">
        <v>20.399999999999999</v>
      </c>
      <c r="F265" s="7">
        <v>100</v>
      </c>
      <c r="G265" s="10">
        <v>40</v>
      </c>
      <c r="H265" s="7">
        <v>3.2</v>
      </c>
      <c r="I265" s="7">
        <v>0.4</v>
      </c>
      <c r="J265" s="7">
        <v>20.399999999999999</v>
      </c>
      <c r="K265" s="7">
        <v>100</v>
      </c>
      <c r="L265" s="10" t="s">
        <v>46</v>
      </c>
      <c r="M265" s="11" t="s">
        <v>49</v>
      </c>
    </row>
    <row r="266" spans="1:256" x14ac:dyDescent="0.2">
      <c r="A266" s="16" t="s">
        <v>25</v>
      </c>
      <c r="B266" s="4">
        <f t="shared" ref="B266:K266" si="41">SUM(B258:B265)</f>
        <v>780</v>
      </c>
      <c r="C266" s="31">
        <f t="shared" si="41"/>
        <v>25.61</v>
      </c>
      <c r="D266" s="31">
        <f t="shared" si="41"/>
        <v>26.299999999999994</v>
      </c>
      <c r="E266" s="31">
        <f t="shared" si="41"/>
        <v>107.49000000000001</v>
      </c>
      <c r="F266" s="31">
        <f t="shared" si="41"/>
        <v>771.56</v>
      </c>
      <c r="G266" s="31">
        <f t="shared" si="41"/>
        <v>920</v>
      </c>
      <c r="H266" s="31">
        <f t="shared" si="41"/>
        <v>26.99</v>
      </c>
      <c r="I266" s="31">
        <f t="shared" si="41"/>
        <v>30.129999999999995</v>
      </c>
      <c r="J266" s="31">
        <f t="shared" si="41"/>
        <v>120.46000000000001</v>
      </c>
      <c r="K266" s="31">
        <f t="shared" si="41"/>
        <v>869.56999999999994</v>
      </c>
      <c r="L266" s="4"/>
      <c r="M266" s="6"/>
    </row>
    <row r="267" spans="1:256" x14ac:dyDescent="0.2">
      <c r="A267" s="1" t="s">
        <v>179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56" x14ac:dyDescent="0.2">
      <c r="A268" s="6" t="s">
        <v>185</v>
      </c>
      <c r="B268" s="10">
        <v>80</v>
      </c>
      <c r="C268" s="7">
        <v>9.5399999999999991</v>
      </c>
      <c r="D268" s="7">
        <v>11.9</v>
      </c>
      <c r="E268" s="7">
        <v>40.9</v>
      </c>
      <c r="F268" s="7">
        <v>300.8</v>
      </c>
      <c r="G268" s="10">
        <v>80</v>
      </c>
      <c r="H268" s="7">
        <v>9.5399999999999991</v>
      </c>
      <c r="I268" s="7">
        <v>11.9</v>
      </c>
      <c r="J268" s="7">
        <v>40.9</v>
      </c>
      <c r="K268" s="7">
        <v>300.8</v>
      </c>
      <c r="L268" s="10" t="s">
        <v>186</v>
      </c>
      <c r="M268" s="11" t="s">
        <v>187</v>
      </c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</row>
    <row r="269" spans="1:256" x14ac:dyDescent="0.2">
      <c r="A269" s="6" t="s">
        <v>183</v>
      </c>
      <c r="B269" s="10">
        <v>0</v>
      </c>
      <c r="C269" s="7">
        <v>0</v>
      </c>
      <c r="D269" s="7">
        <v>0</v>
      </c>
      <c r="E269" s="7">
        <v>0</v>
      </c>
      <c r="F269" s="7">
        <v>0</v>
      </c>
      <c r="G269" s="7">
        <v>100</v>
      </c>
      <c r="H269" s="7">
        <v>0.04</v>
      </c>
      <c r="I269" s="7">
        <v>0.04</v>
      </c>
      <c r="J269" s="7">
        <v>9.8000000000000007</v>
      </c>
      <c r="K269" s="7">
        <v>47</v>
      </c>
      <c r="L269" s="10" t="s">
        <v>55</v>
      </c>
      <c r="M269" s="6" t="s">
        <v>56</v>
      </c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</row>
    <row r="270" spans="1:256" x14ac:dyDescent="0.2">
      <c r="A270" s="20" t="s">
        <v>57</v>
      </c>
      <c r="B270" s="7">
        <v>222</v>
      </c>
      <c r="C270" s="10">
        <v>0.13</v>
      </c>
      <c r="D270" s="10">
        <v>0.02</v>
      </c>
      <c r="E270" s="10">
        <v>15.2</v>
      </c>
      <c r="F270" s="10">
        <v>62</v>
      </c>
      <c r="G270" s="7">
        <v>222</v>
      </c>
      <c r="H270" s="10">
        <v>0.13</v>
      </c>
      <c r="I270" s="10">
        <v>0.02</v>
      </c>
      <c r="J270" s="10">
        <v>15.2</v>
      </c>
      <c r="K270" s="10">
        <v>62</v>
      </c>
      <c r="L270" s="10" t="s">
        <v>58</v>
      </c>
      <c r="M270" s="14" t="s">
        <v>59</v>
      </c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</row>
    <row r="271" spans="1:256" x14ac:dyDescent="0.2">
      <c r="A271" s="16" t="s">
        <v>25</v>
      </c>
      <c r="B271" s="4">
        <f t="shared" ref="B271:K271" si="42">SUM(B268:B270)</f>
        <v>302</v>
      </c>
      <c r="C271" s="4">
        <f t="shared" si="42"/>
        <v>9.67</v>
      </c>
      <c r="D271" s="4">
        <f t="shared" si="42"/>
        <v>11.92</v>
      </c>
      <c r="E271" s="4">
        <f t="shared" si="42"/>
        <v>56.099999999999994</v>
      </c>
      <c r="F271" s="4">
        <f t="shared" si="42"/>
        <v>362.8</v>
      </c>
      <c r="G271" s="4">
        <f t="shared" si="42"/>
        <v>402</v>
      </c>
      <c r="H271" s="4">
        <f t="shared" si="42"/>
        <v>9.7099999999999991</v>
      </c>
      <c r="I271" s="4">
        <f t="shared" si="42"/>
        <v>11.959999999999999</v>
      </c>
      <c r="J271" s="4">
        <f t="shared" si="42"/>
        <v>65.900000000000006</v>
      </c>
      <c r="K271" s="4">
        <f t="shared" si="42"/>
        <v>409.8</v>
      </c>
      <c r="L271" s="4"/>
      <c r="M271" s="6"/>
    </row>
    <row r="272" spans="1:256" x14ac:dyDescent="0.2">
      <c r="A272" s="16" t="s">
        <v>184</v>
      </c>
      <c r="B272" s="4">
        <f t="shared" ref="B272:K272" si="43">SUM(B256,B266,B271)</f>
        <v>1604</v>
      </c>
      <c r="C272" s="4">
        <f t="shared" si="43"/>
        <v>57.98</v>
      </c>
      <c r="D272" s="4">
        <f t="shared" si="43"/>
        <v>54.739999999999995</v>
      </c>
      <c r="E272" s="4">
        <f t="shared" si="43"/>
        <v>258.23</v>
      </c>
      <c r="F272" s="4">
        <f t="shared" si="43"/>
        <v>1759.86</v>
      </c>
      <c r="G272" s="4">
        <f t="shared" si="43"/>
        <v>1894</v>
      </c>
      <c r="H272" s="4">
        <f t="shared" si="43"/>
        <v>62.94</v>
      </c>
      <c r="I272" s="4">
        <f t="shared" si="43"/>
        <v>65.139999999999986</v>
      </c>
      <c r="J272" s="4">
        <f t="shared" si="43"/>
        <v>308.87</v>
      </c>
      <c r="K272" s="4">
        <f t="shared" si="43"/>
        <v>2089.87</v>
      </c>
      <c r="L272" s="4"/>
      <c r="M272" s="6"/>
    </row>
    <row r="273" spans="1:256" x14ac:dyDescent="0.2">
      <c r="A273" s="3" t="s">
        <v>124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256" x14ac:dyDescent="0.2">
      <c r="A274" s="1" t="s">
        <v>2</v>
      </c>
      <c r="B274" s="3" t="s">
        <v>3</v>
      </c>
      <c r="C274" s="3"/>
      <c r="D274" s="3"/>
      <c r="E274" s="3"/>
      <c r="F274" s="3"/>
      <c r="G274" s="3" t="s">
        <v>178</v>
      </c>
      <c r="H274" s="3"/>
      <c r="I274" s="3"/>
      <c r="J274" s="3"/>
      <c r="K274" s="3"/>
      <c r="L274" s="1" t="s">
        <v>4</v>
      </c>
      <c r="M274" s="1" t="s">
        <v>5</v>
      </c>
    </row>
    <row r="275" spans="1:256" ht="11.4" customHeight="1" x14ac:dyDescent="0.2">
      <c r="A275" s="1"/>
      <c r="B275" s="4" t="s">
        <v>6</v>
      </c>
      <c r="C275" s="4" t="s">
        <v>7</v>
      </c>
      <c r="D275" s="4" t="s">
        <v>8</v>
      </c>
      <c r="E275" s="4" t="s">
        <v>9</v>
      </c>
      <c r="F275" s="4" t="s">
        <v>10</v>
      </c>
      <c r="G275" s="4" t="s">
        <v>6</v>
      </c>
      <c r="H275" s="4" t="s">
        <v>7</v>
      </c>
      <c r="I275" s="4" t="s">
        <v>8</v>
      </c>
      <c r="J275" s="4" t="s">
        <v>9</v>
      </c>
      <c r="K275" s="4" t="s">
        <v>10</v>
      </c>
      <c r="L275" s="1"/>
      <c r="M275" s="1"/>
    </row>
    <row r="276" spans="1:256" x14ac:dyDescent="0.2">
      <c r="A276" s="1" t="s">
        <v>11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256" ht="12.75" customHeight="1" x14ac:dyDescent="0.2">
      <c r="A277" s="6" t="s">
        <v>169</v>
      </c>
      <c r="B277" s="7">
        <v>205</v>
      </c>
      <c r="C277" s="7">
        <v>6.12</v>
      </c>
      <c r="D277" s="7">
        <v>5.56</v>
      </c>
      <c r="E277" s="7">
        <v>50.64</v>
      </c>
      <c r="F277" s="7">
        <v>272.32</v>
      </c>
      <c r="G277" s="7">
        <v>250</v>
      </c>
      <c r="H277" s="7">
        <v>8.4</v>
      </c>
      <c r="I277" s="7">
        <v>11.02</v>
      </c>
      <c r="J277" s="7">
        <v>60.85</v>
      </c>
      <c r="K277" s="7">
        <v>366.11</v>
      </c>
      <c r="L277" s="34" t="s">
        <v>210</v>
      </c>
      <c r="M277" s="6" t="s">
        <v>171</v>
      </c>
    </row>
    <row r="278" spans="1:256" ht="11.4" customHeight="1" x14ac:dyDescent="0.2">
      <c r="A278" s="6" t="s">
        <v>15</v>
      </c>
      <c r="B278" s="10">
        <v>30</v>
      </c>
      <c r="C278" s="7">
        <f>4.64/20*30</f>
        <v>6.9599999999999991</v>
      </c>
      <c r="D278" s="7">
        <f>5.9/20*30</f>
        <v>8.8500000000000014</v>
      </c>
      <c r="E278" s="7">
        <v>0</v>
      </c>
      <c r="F278" s="7">
        <f>72/20*30</f>
        <v>108</v>
      </c>
      <c r="G278" s="10">
        <v>20</v>
      </c>
      <c r="H278" s="7">
        <v>4.6399999999999997</v>
      </c>
      <c r="I278" s="7">
        <v>5.9</v>
      </c>
      <c r="J278" s="7">
        <v>0</v>
      </c>
      <c r="K278" s="7">
        <v>72</v>
      </c>
      <c r="L278" s="7" t="s">
        <v>16</v>
      </c>
      <c r="M278" s="6" t="s">
        <v>17</v>
      </c>
    </row>
    <row r="279" spans="1:256" x14ac:dyDescent="0.2">
      <c r="A279" s="11" t="s">
        <v>18</v>
      </c>
      <c r="B279" s="7">
        <v>30</v>
      </c>
      <c r="C279" s="7">
        <v>2.85</v>
      </c>
      <c r="D279" s="7">
        <v>0.9</v>
      </c>
      <c r="E279" s="7">
        <v>15.6</v>
      </c>
      <c r="F279" s="7">
        <v>79.5</v>
      </c>
      <c r="G279" s="7">
        <v>80</v>
      </c>
      <c r="H279" s="7">
        <v>7.6</v>
      </c>
      <c r="I279" s="7">
        <v>2.4</v>
      </c>
      <c r="J279" s="7">
        <v>41.6</v>
      </c>
      <c r="K279" s="7">
        <v>212</v>
      </c>
      <c r="L279" s="10" t="s">
        <v>19</v>
      </c>
      <c r="M279" s="9" t="s">
        <v>20</v>
      </c>
    </row>
    <row r="280" spans="1:256" x14ac:dyDescent="0.2">
      <c r="A280" s="6" t="s">
        <v>54</v>
      </c>
      <c r="B280" s="10">
        <v>100</v>
      </c>
      <c r="C280" s="7">
        <v>0.4</v>
      </c>
      <c r="D280" s="7">
        <v>0.4</v>
      </c>
      <c r="E280" s="7">
        <f>19.6/2</f>
        <v>9.8000000000000007</v>
      </c>
      <c r="F280" s="7">
        <f>94/2</f>
        <v>47</v>
      </c>
      <c r="G280" s="10">
        <v>0</v>
      </c>
      <c r="H280" s="7">
        <v>0</v>
      </c>
      <c r="I280" s="7">
        <v>0</v>
      </c>
      <c r="J280" s="7">
        <v>0</v>
      </c>
      <c r="K280" s="7">
        <v>0</v>
      </c>
      <c r="L280" s="10" t="s">
        <v>55</v>
      </c>
      <c r="M280" s="6" t="s">
        <v>56</v>
      </c>
    </row>
    <row r="281" spans="1:256" s="19" customFormat="1" x14ac:dyDescent="0.2">
      <c r="A281" s="11" t="s">
        <v>21</v>
      </c>
      <c r="B281" s="10">
        <v>215</v>
      </c>
      <c r="C281" s="10">
        <v>7.0000000000000007E-2</v>
      </c>
      <c r="D281" s="10">
        <v>0.02</v>
      </c>
      <c r="E281" s="10">
        <v>15</v>
      </c>
      <c r="F281" s="10">
        <v>60</v>
      </c>
      <c r="G281" s="10">
        <v>215</v>
      </c>
      <c r="H281" s="10">
        <v>7.0000000000000007E-2</v>
      </c>
      <c r="I281" s="10">
        <v>0.02</v>
      </c>
      <c r="J281" s="10">
        <v>15</v>
      </c>
      <c r="K281" s="10">
        <v>60</v>
      </c>
      <c r="L281" s="10" t="s">
        <v>22</v>
      </c>
      <c r="M281" s="6" t="s">
        <v>23</v>
      </c>
    </row>
    <row r="282" spans="1:256" x14ac:dyDescent="0.2">
      <c r="A282" s="16" t="s">
        <v>25</v>
      </c>
      <c r="B282" s="4">
        <f t="shared" ref="B282:K282" si="44">SUM(B277:B281)</f>
        <v>580</v>
      </c>
      <c r="C282" s="31">
        <f t="shared" si="44"/>
        <v>16.399999999999999</v>
      </c>
      <c r="D282" s="31">
        <f t="shared" si="44"/>
        <v>15.73</v>
      </c>
      <c r="E282" s="31">
        <f t="shared" si="44"/>
        <v>91.039999999999992</v>
      </c>
      <c r="F282" s="31">
        <f t="shared" si="44"/>
        <v>566.81999999999994</v>
      </c>
      <c r="G282" s="31">
        <f t="shared" si="44"/>
        <v>565</v>
      </c>
      <c r="H282" s="31">
        <f t="shared" si="44"/>
        <v>20.71</v>
      </c>
      <c r="I282" s="31">
        <f t="shared" si="44"/>
        <v>19.34</v>
      </c>
      <c r="J282" s="31">
        <f t="shared" si="44"/>
        <v>117.45</v>
      </c>
      <c r="K282" s="31">
        <f t="shared" si="44"/>
        <v>710.11</v>
      </c>
      <c r="L282" s="4"/>
      <c r="M282" s="6"/>
    </row>
    <row r="283" spans="1:256" x14ac:dyDescent="0.2">
      <c r="A283" s="3" t="s">
        <v>26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256" x14ac:dyDescent="0.2">
      <c r="A284" s="6" t="s">
        <v>172</v>
      </c>
      <c r="B284" s="10">
        <v>200</v>
      </c>
      <c r="C284" s="7">
        <v>1.53</v>
      </c>
      <c r="D284" s="7">
        <v>5.0999999999999996</v>
      </c>
      <c r="E284" s="7">
        <v>8</v>
      </c>
      <c r="F284" s="7">
        <v>83.9</v>
      </c>
      <c r="G284" s="7">
        <v>260</v>
      </c>
      <c r="H284" s="7">
        <v>2</v>
      </c>
      <c r="I284" s="7">
        <v>6.59</v>
      </c>
      <c r="J284" s="7">
        <v>10.45</v>
      </c>
      <c r="K284" s="7">
        <v>108.33</v>
      </c>
      <c r="L284" s="7" t="s">
        <v>173</v>
      </c>
      <c r="M284" s="11" t="s">
        <v>174</v>
      </c>
    </row>
    <row r="285" spans="1:256" s="12" customFormat="1" x14ac:dyDescent="0.2">
      <c r="A285" s="11" t="s">
        <v>30</v>
      </c>
      <c r="B285" s="10">
        <v>90</v>
      </c>
      <c r="C285" s="7">
        <v>10.6</v>
      </c>
      <c r="D285" s="7">
        <v>12.6</v>
      </c>
      <c r="E285" s="7">
        <v>9.06</v>
      </c>
      <c r="F285" s="7">
        <v>207.09</v>
      </c>
      <c r="G285" s="7">
        <v>100</v>
      </c>
      <c r="H285" s="32">
        <v>11.63</v>
      </c>
      <c r="I285" s="32">
        <v>14.08</v>
      </c>
      <c r="J285" s="32">
        <v>10.08</v>
      </c>
      <c r="K285" s="32">
        <v>230.1</v>
      </c>
      <c r="L285" s="10" t="s">
        <v>31</v>
      </c>
      <c r="M285" s="6" t="s">
        <v>32</v>
      </c>
    </row>
    <row r="286" spans="1:256" x14ac:dyDescent="0.2">
      <c r="A286" s="6" t="s">
        <v>125</v>
      </c>
      <c r="B286" s="10">
        <v>150</v>
      </c>
      <c r="C286" s="7">
        <v>2.6</v>
      </c>
      <c r="D286" s="7">
        <v>11.8</v>
      </c>
      <c r="E286" s="7">
        <v>12.81</v>
      </c>
      <c r="F286" s="7">
        <v>163.5</v>
      </c>
      <c r="G286" s="7">
        <v>180</v>
      </c>
      <c r="H286" s="7">
        <v>3.1</v>
      </c>
      <c r="I286" s="7">
        <v>13.3</v>
      </c>
      <c r="J286" s="7">
        <v>15.37</v>
      </c>
      <c r="K286" s="7">
        <v>196.2</v>
      </c>
      <c r="L286" s="10" t="s">
        <v>126</v>
      </c>
      <c r="M286" s="9" t="s">
        <v>127</v>
      </c>
    </row>
    <row r="287" spans="1:256" x14ac:dyDescent="0.2">
      <c r="A287" s="20" t="s">
        <v>175</v>
      </c>
      <c r="B287" s="10">
        <v>200</v>
      </c>
      <c r="C287" s="10">
        <v>0.6</v>
      </c>
      <c r="D287" s="10">
        <v>0.4</v>
      </c>
      <c r="E287" s="10">
        <v>32.6</v>
      </c>
      <c r="F287" s="10">
        <v>136.4</v>
      </c>
      <c r="G287" s="10">
        <v>200</v>
      </c>
      <c r="H287" s="10">
        <v>0.6</v>
      </c>
      <c r="I287" s="10">
        <v>0.4</v>
      </c>
      <c r="J287" s="10">
        <v>32.6</v>
      </c>
      <c r="K287" s="10">
        <v>136.4</v>
      </c>
      <c r="L287" s="10" t="s">
        <v>176</v>
      </c>
      <c r="M287" s="20" t="s">
        <v>177</v>
      </c>
    </row>
    <row r="288" spans="1:256" x14ac:dyDescent="0.2">
      <c r="A288" s="14" t="s">
        <v>45</v>
      </c>
      <c r="B288" s="7">
        <v>40</v>
      </c>
      <c r="C288" s="7">
        <v>2.6</v>
      </c>
      <c r="D288" s="7">
        <v>0.4</v>
      </c>
      <c r="E288" s="7">
        <v>17.2</v>
      </c>
      <c r="F288" s="7">
        <v>85</v>
      </c>
      <c r="G288" s="7">
        <v>50</v>
      </c>
      <c r="H288" s="7">
        <v>3.3</v>
      </c>
      <c r="I288" s="7">
        <v>0.5</v>
      </c>
      <c r="J288" s="7">
        <v>21.5</v>
      </c>
      <c r="K288" s="7">
        <v>106.3</v>
      </c>
      <c r="L288" s="7" t="s">
        <v>205</v>
      </c>
      <c r="M288" s="6" t="s">
        <v>47</v>
      </c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x14ac:dyDescent="0.2">
      <c r="A289" s="14" t="s">
        <v>48</v>
      </c>
      <c r="B289" s="10">
        <v>50</v>
      </c>
      <c r="C289" s="7">
        <v>4</v>
      </c>
      <c r="D289" s="7">
        <v>0.5</v>
      </c>
      <c r="E289" s="7">
        <v>25.5</v>
      </c>
      <c r="F289" s="7">
        <v>125</v>
      </c>
      <c r="G289" s="10">
        <v>50</v>
      </c>
      <c r="H289" s="7">
        <v>4</v>
      </c>
      <c r="I289" s="7">
        <v>0.5</v>
      </c>
      <c r="J289" s="7">
        <v>25.5</v>
      </c>
      <c r="K289" s="7">
        <v>125</v>
      </c>
      <c r="L289" s="10" t="s">
        <v>123</v>
      </c>
      <c r="M289" s="11" t="s">
        <v>49</v>
      </c>
    </row>
    <row r="290" spans="1:256" x14ac:dyDescent="0.2">
      <c r="A290" s="16" t="s">
        <v>25</v>
      </c>
      <c r="B290" s="4">
        <f t="shared" ref="B290:K290" si="45">SUM(B284:B289)</f>
        <v>730</v>
      </c>
      <c r="C290" s="31">
        <f>SUM(C284:C289)</f>
        <v>21.93</v>
      </c>
      <c r="D290" s="31">
        <f t="shared" si="45"/>
        <v>30.799999999999997</v>
      </c>
      <c r="E290" s="31">
        <f t="shared" si="45"/>
        <v>105.17</v>
      </c>
      <c r="F290" s="31">
        <f t="shared" si="45"/>
        <v>800.89</v>
      </c>
      <c r="G290" s="31">
        <f t="shared" si="45"/>
        <v>840</v>
      </c>
      <c r="H290" s="31">
        <f t="shared" si="45"/>
        <v>24.630000000000003</v>
      </c>
      <c r="I290" s="31">
        <f t="shared" si="45"/>
        <v>35.369999999999997</v>
      </c>
      <c r="J290" s="31">
        <f t="shared" si="45"/>
        <v>115.5</v>
      </c>
      <c r="K290" s="31">
        <f t="shared" si="45"/>
        <v>902.32999999999993</v>
      </c>
      <c r="L290" s="4"/>
      <c r="M290" s="6"/>
    </row>
    <row r="291" spans="1:256" x14ac:dyDescent="0.2">
      <c r="A291" s="1" t="s">
        <v>179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256" s="18" customFormat="1" x14ac:dyDescent="0.2">
      <c r="A292" s="14" t="s">
        <v>189</v>
      </c>
      <c r="B292" s="7">
        <v>100</v>
      </c>
      <c r="C292" s="7">
        <v>8.64</v>
      </c>
      <c r="D292" s="7">
        <v>9.85</v>
      </c>
      <c r="E292" s="7">
        <v>45.53</v>
      </c>
      <c r="F292" s="7">
        <v>292.98</v>
      </c>
      <c r="G292" s="7">
        <v>100</v>
      </c>
      <c r="H292" s="7">
        <v>8.64</v>
      </c>
      <c r="I292" s="7">
        <v>9.85</v>
      </c>
      <c r="J292" s="7">
        <v>45.53</v>
      </c>
      <c r="K292" s="7">
        <v>292.98</v>
      </c>
      <c r="L292" s="7" t="s">
        <v>190</v>
      </c>
      <c r="M292" s="6" t="s">
        <v>191</v>
      </c>
    </row>
    <row r="293" spans="1:256" x14ac:dyDescent="0.2">
      <c r="A293" s="6" t="s">
        <v>183</v>
      </c>
      <c r="B293" s="10">
        <v>0</v>
      </c>
      <c r="C293" s="7">
        <v>0</v>
      </c>
      <c r="D293" s="7">
        <v>0</v>
      </c>
      <c r="E293" s="7">
        <v>0</v>
      </c>
      <c r="F293" s="7">
        <v>0</v>
      </c>
      <c r="G293" s="7">
        <v>100</v>
      </c>
      <c r="H293" s="7">
        <v>0.04</v>
      </c>
      <c r="I293" s="7">
        <v>0.04</v>
      </c>
      <c r="J293" s="7">
        <v>9.8000000000000007</v>
      </c>
      <c r="K293" s="7">
        <v>47</v>
      </c>
      <c r="L293" s="10" t="s">
        <v>55</v>
      </c>
      <c r="M293" s="6" t="s">
        <v>56</v>
      </c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</row>
    <row r="294" spans="1:256" x14ac:dyDescent="0.2">
      <c r="A294" s="11" t="s">
        <v>21</v>
      </c>
      <c r="B294" s="10">
        <v>215</v>
      </c>
      <c r="C294" s="10">
        <v>7.0000000000000007E-2</v>
      </c>
      <c r="D294" s="10">
        <v>0.02</v>
      </c>
      <c r="E294" s="10">
        <v>15</v>
      </c>
      <c r="F294" s="10">
        <v>60</v>
      </c>
      <c r="G294" s="10">
        <v>215</v>
      </c>
      <c r="H294" s="10">
        <v>7.0000000000000007E-2</v>
      </c>
      <c r="I294" s="10">
        <v>0.02</v>
      </c>
      <c r="J294" s="10">
        <v>15</v>
      </c>
      <c r="K294" s="10">
        <v>60</v>
      </c>
      <c r="L294" s="10" t="s">
        <v>22</v>
      </c>
      <c r="M294" s="6" t="s">
        <v>23</v>
      </c>
    </row>
    <row r="295" spans="1:256" x14ac:dyDescent="0.2">
      <c r="A295" s="16" t="s">
        <v>25</v>
      </c>
      <c r="B295" s="4">
        <f t="shared" ref="B295:K295" si="46">SUM(B292:B294)</f>
        <v>315</v>
      </c>
      <c r="C295" s="4">
        <f t="shared" si="46"/>
        <v>8.7100000000000009</v>
      </c>
      <c r="D295" s="4">
        <f t="shared" si="46"/>
        <v>9.8699999999999992</v>
      </c>
      <c r="E295" s="4">
        <f t="shared" si="46"/>
        <v>60.53</v>
      </c>
      <c r="F295" s="4">
        <f t="shared" si="46"/>
        <v>352.98</v>
      </c>
      <c r="G295" s="4">
        <f t="shared" si="46"/>
        <v>415</v>
      </c>
      <c r="H295" s="4">
        <f t="shared" si="46"/>
        <v>8.75</v>
      </c>
      <c r="I295" s="4">
        <f t="shared" si="46"/>
        <v>9.9099999999999984</v>
      </c>
      <c r="J295" s="4">
        <f t="shared" si="46"/>
        <v>70.33</v>
      </c>
      <c r="K295" s="4">
        <f t="shared" si="46"/>
        <v>399.98</v>
      </c>
      <c r="L295" s="4"/>
      <c r="M295" s="6"/>
    </row>
    <row r="296" spans="1:256" x14ac:dyDescent="0.2">
      <c r="A296" s="16" t="s">
        <v>184</v>
      </c>
      <c r="B296" s="4">
        <f>SUM(B282,B290,B295)</f>
        <v>1625</v>
      </c>
      <c r="C296" s="4">
        <f t="shared" ref="C296:J296" si="47">SUM(C282,C290,C295)</f>
        <v>47.04</v>
      </c>
      <c r="D296" s="4">
        <f t="shared" si="47"/>
        <v>56.4</v>
      </c>
      <c r="E296" s="4">
        <f t="shared" si="47"/>
        <v>256.74</v>
      </c>
      <c r="F296" s="4">
        <f t="shared" si="47"/>
        <v>1720.69</v>
      </c>
      <c r="G296" s="4">
        <f t="shared" si="47"/>
        <v>1820</v>
      </c>
      <c r="H296" s="4">
        <f t="shared" si="47"/>
        <v>54.09</v>
      </c>
      <c r="I296" s="4">
        <f t="shared" si="47"/>
        <v>64.61999999999999</v>
      </c>
      <c r="J296" s="4">
        <f t="shared" si="47"/>
        <v>303.27999999999997</v>
      </c>
      <c r="K296" s="4">
        <f>SUM(K282,K290,K295)</f>
        <v>2012.42</v>
      </c>
      <c r="L296" s="4"/>
      <c r="M296" s="6"/>
    </row>
  </sheetData>
  <mergeCells count="110">
    <mergeCell ref="A276:M276"/>
    <mergeCell ref="A283:M283"/>
    <mergeCell ref="A291:M291"/>
    <mergeCell ref="A251:M251"/>
    <mergeCell ref="A257:M257"/>
    <mergeCell ref="A267:M267"/>
    <mergeCell ref="A273:M273"/>
    <mergeCell ref="A274:A275"/>
    <mergeCell ref="B274:F274"/>
    <mergeCell ref="G274:K274"/>
    <mergeCell ref="L274:L275"/>
    <mergeCell ref="M274:M275"/>
    <mergeCell ref="A227:M227"/>
    <mergeCell ref="A234:M234"/>
    <mergeCell ref="A242:M242"/>
    <mergeCell ref="A248:M248"/>
    <mergeCell ref="A249:A250"/>
    <mergeCell ref="B249:F249"/>
    <mergeCell ref="G249:K249"/>
    <mergeCell ref="L249:L250"/>
    <mergeCell ref="M249:M250"/>
    <mergeCell ref="A201:M201"/>
    <mergeCell ref="A209:M209"/>
    <mergeCell ref="A218:M218"/>
    <mergeCell ref="A224:M224"/>
    <mergeCell ref="A225:A226"/>
    <mergeCell ref="B225:F225"/>
    <mergeCell ref="G225:K225"/>
    <mergeCell ref="L225:L226"/>
    <mergeCell ref="M225:M226"/>
    <mergeCell ref="A176:M176"/>
    <mergeCell ref="A183:M183"/>
    <mergeCell ref="A192:M192"/>
    <mergeCell ref="A198:M198"/>
    <mergeCell ref="A199:A200"/>
    <mergeCell ref="B199:F199"/>
    <mergeCell ref="G199:K199"/>
    <mergeCell ref="L199:L200"/>
    <mergeCell ref="M199:M200"/>
    <mergeCell ref="A152:M152"/>
    <mergeCell ref="A159:M159"/>
    <mergeCell ref="A167:M167"/>
    <mergeCell ref="A173:M173"/>
    <mergeCell ref="A174:A175"/>
    <mergeCell ref="B174:F174"/>
    <mergeCell ref="G174:K174"/>
    <mergeCell ref="L174:L175"/>
    <mergeCell ref="M174:M175"/>
    <mergeCell ref="A127:M127"/>
    <mergeCell ref="A133:M133"/>
    <mergeCell ref="A142:M142"/>
    <mergeCell ref="A148:M148"/>
    <mergeCell ref="A149:M149"/>
    <mergeCell ref="A150:A151"/>
    <mergeCell ref="B150:F150"/>
    <mergeCell ref="G150:K150"/>
    <mergeCell ref="L150:L151"/>
    <mergeCell ref="M150:M151"/>
    <mergeCell ref="A102:M102"/>
    <mergeCell ref="A109:M109"/>
    <mergeCell ref="A118:M118"/>
    <mergeCell ref="A124:M124"/>
    <mergeCell ref="A125:A126"/>
    <mergeCell ref="B125:F125"/>
    <mergeCell ref="G125:K125"/>
    <mergeCell ref="L125:L126"/>
    <mergeCell ref="M125:M126"/>
    <mergeCell ref="A79:M79"/>
    <mergeCell ref="A84:M84"/>
    <mergeCell ref="A93:M93"/>
    <mergeCell ref="A99:M99"/>
    <mergeCell ref="A100:A101"/>
    <mergeCell ref="B100:F100"/>
    <mergeCell ref="G100:K100"/>
    <mergeCell ref="L100:L101"/>
    <mergeCell ref="M100:M101"/>
    <mergeCell ref="A55:M55"/>
    <mergeCell ref="A62:M62"/>
    <mergeCell ref="A70:M70"/>
    <mergeCell ref="A76:M76"/>
    <mergeCell ref="A77:A78"/>
    <mergeCell ref="B77:F77"/>
    <mergeCell ref="G77:K77"/>
    <mergeCell ref="L77:L78"/>
    <mergeCell ref="M77:M78"/>
    <mergeCell ref="A31:M31"/>
    <mergeCell ref="A37:M37"/>
    <mergeCell ref="A46:M46"/>
    <mergeCell ref="A52:M52"/>
    <mergeCell ref="A53:A54"/>
    <mergeCell ref="B53:F53"/>
    <mergeCell ref="G53:K53"/>
    <mergeCell ref="L53:L54"/>
    <mergeCell ref="M53:M54"/>
    <mergeCell ref="A5:M5"/>
    <mergeCell ref="A12:M12"/>
    <mergeCell ref="A22:M22"/>
    <mergeCell ref="A28:M28"/>
    <mergeCell ref="A29:A30"/>
    <mergeCell ref="B29:F29"/>
    <mergeCell ref="G29:K29"/>
    <mergeCell ref="L29:L30"/>
    <mergeCell ref="M29:M30"/>
    <mergeCell ref="A1:M1"/>
    <mergeCell ref="A2:M2"/>
    <mergeCell ref="A3:A4"/>
    <mergeCell ref="B3:F3"/>
    <mergeCell ref="G3:K3"/>
    <mergeCell ref="L3:L4"/>
    <mergeCell ref="M3:M4"/>
  </mergeCells>
  <pageMargins left="0.19685039370078741" right="0.19685039370078741" top="0.19685039370078741" bottom="0.19685039370078741" header="0.19685039370078741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8"/>
  <sheetViews>
    <sheetView topLeftCell="A151" zoomScale="120" zoomScaleNormal="120" workbookViewId="0">
      <selection sqref="A1:H219"/>
    </sheetView>
  </sheetViews>
  <sheetFormatPr defaultRowHeight="10.199999999999999" x14ac:dyDescent="0.2"/>
  <cols>
    <col min="1" max="1" width="32.6640625" style="12" customWidth="1"/>
    <col min="2" max="2" width="7.6640625" style="98" customWidth="1"/>
    <col min="3" max="3" width="8" style="99" customWidth="1"/>
    <col min="4" max="4" width="8.109375" style="99" customWidth="1"/>
    <col min="5" max="5" width="9.44140625" style="99" customWidth="1"/>
    <col min="6" max="6" width="7.6640625" style="99" customWidth="1"/>
    <col min="7" max="7" width="8.44140625" style="12" customWidth="1"/>
    <col min="8" max="8" width="17.33203125" style="12" customWidth="1"/>
    <col min="9" max="256" width="8.88671875" style="12"/>
    <col min="257" max="257" width="32.6640625" style="12" customWidth="1"/>
    <col min="258" max="258" width="7.6640625" style="12" customWidth="1"/>
    <col min="259" max="259" width="8" style="12" customWidth="1"/>
    <col min="260" max="260" width="8.109375" style="12" customWidth="1"/>
    <col min="261" max="261" width="9.44140625" style="12" customWidth="1"/>
    <col min="262" max="262" width="7.6640625" style="12" customWidth="1"/>
    <col min="263" max="263" width="8.44140625" style="12" customWidth="1"/>
    <col min="264" max="264" width="17.33203125" style="12" customWidth="1"/>
    <col min="265" max="512" width="8.88671875" style="12"/>
    <col min="513" max="513" width="32.6640625" style="12" customWidth="1"/>
    <col min="514" max="514" width="7.6640625" style="12" customWidth="1"/>
    <col min="515" max="515" width="8" style="12" customWidth="1"/>
    <col min="516" max="516" width="8.109375" style="12" customWidth="1"/>
    <col min="517" max="517" width="9.44140625" style="12" customWidth="1"/>
    <col min="518" max="518" width="7.6640625" style="12" customWidth="1"/>
    <col min="519" max="519" width="8.44140625" style="12" customWidth="1"/>
    <col min="520" max="520" width="17.33203125" style="12" customWidth="1"/>
    <col min="521" max="768" width="8.88671875" style="12"/>
    <col min="769" max="769" width="32.6640625" style="12" customWidth="1"/>
    <col min="770" max="770" width="7.6640625" style="12" customWidth="1"/>
    <col min="771" max="771" width="8" style="12" customWidth="1"/>
    <col min="772" max="772" width="8.109375" style="12" customWidth="1"/>
    <col min="773" max="773" width="9.44140625" style="12" customWidth="1"/>
    <col min="774" max="774" width="7.6640625" style="12" customWidth="1"/>
    <col min="775" max="775" width="8.44140625" style="12" customWidth="1"/>
    <col min="776" max="776" width="17.33203125" style="12" customWidth="1"/>
    <col min="777" max="1024" width="8.88671875" style="12"/>
    <col min="1025" max="1025" width="32.6640625" style="12" customWidth="1"/>
    <col min="1026" max="1026" width="7.6640625" style="12" customWidth="1"/>
    <col min="1027" max="1027" width="8" style="12" customWidth="1"/>
    <col min="1028" max="1028" width="8.109375" style="12" customWidth="1"/>
    <col min="1029" max="1029" width="9.44140625" style="12" customWidth="1"/>
    <col min="1030" max="1030" width="7.6640625" style="12" customWidth="1"/>
    <col min="1031" max="1031" width="8.44140625" style="12" customWidth="1"/>
    <col min="1032" max="1032" width="17.33203125" style="12" customWidth="1"/>
    <col min="1033" max="1280" width="8.88671875" style="12"/>
    <col min="1281" max="1281" width="32.6640625" style="12" customWidth="1"/>
    <col min="1282" max="1282" width="7.6640625" style="12" customWidth="1"/>
    <col min="1283" max="1283" width="8" style="12" customWidth="1"/>
    <col min="1284" max="1284" width="8.109375" style="12" customWidth="1"/>
    <col min="1285" max="1285" width="9.44140625" style="12" customWidth="1"/>
    <col min="1286" max="1286" width="7.6640625" style="12" customWidth="1"/>
    <col min="1287" max="1287" width="8.44140625" style="12" customWidth="1"/>
    <col min="1288" max="1288" width="17.33203125" style="12" customWidth="1"/>
    <col min="1289" max="1536" width="8.88671875" style="12"/>
    <col min="1537" max="1537" width="32.6640625" style="12" customWidth="1"/>
    <col min="1538" max="1538" width="7.6640625" style="12" customWidth="1"/>
    <col min="1539" max="1539" width="8" style="12" customWidth="1"/>
    <col min="1540" max="1540" width="8.109375" style="12" customWidth="1"/>
    <col min="1541" max="1541" width="9.44140625" style="12" customWidth="1"/>
    <col min="1542" max="1542" width="7.6640625" style="12" customWidth="1"/>
    <col min="1543" max="1543" width="8.44140625" style="12" customWidth="1"/>
    <col min="1544" max="1544" width="17.33203125" style="12" customWidth="1"/>
    <col min="1545" max="1792" width="8.88671875" style="12"/>
    <col min="1793" max="1793" width="32.6640625" style="12" customWidth="1"/>
    <col min="1794" max="1794" width="7.6640625" style="12" customWidth="1"/>
    <col min="1795" max="1795" width="8" style="12" customWidth="1"/>
    <col min="1796" max="1796" width="8.109375" style="12" customWidth="1"/>
    <col min="1797" max="1797" width="9.44140625" style="12" customWidth="1"/>
    <col min="1798" max="1798" width="7.6640625" style="12" customWidth="1"/>
    <col min="1799" max="1799" width="8.44140625" style="12" customWidth="1"/>
    <col min="1800" max="1800" width="17.33203125" style="12" customWidth="1"/>
    <col min="1801" max="2048" width="8.88671875" style="12"/>
    <col min="2049" max="2049" width="32.6640625" style="12" customWidth="1"/>
    <col min="2050" max="2050" width="7.6640625" style="12" customWidth="1"/>
    <col min="2051" max="2051" width="8" style="12" customWidth="1"/>
    <col min="2052" max="2052" width="8.109375" style="12" customWidth="1"/>
    <col min="2053" max="2053" width="9.44140625" style="12" customWidth="1"/>
    <col min="2054" max="2054" width="7.6640625" style="12" customWidth="1"/>
    <col min="2055" max="2055" width="8.44140625" style="12" customWidth="1"/>
    <col min="2056" max="2056" width="17.33203125" style="12" customWidth="1"/>
    <col min="2057" max="2304" width="8.88671875" style="12"/>
    <col min="2305" max="2305" width="32.6640625" style="12" customWidth="1"/>
    <col min="2306" max="2306" width="7.6640625" style="12" customWidth="1"/>
    <col min="2307" max="2307" width="8" style="12" customWidth="1"/>
    <col min="2308" max="2308" width="8.109375" style="12" customWidth="1"/>
    <col min="2309" max="2309" width="9.44140625" style="12" customWidth="1"/>
    <col min="2310" max="2310" width="7.6640625" style="12" customWidth="1"/>
    <col min="2311" max="2311" width="8.44140625" style="12" customWidth="1"/>
    <col min="2312" max="2312" width="17.33203125" style="12" customWidth="1"/>
    <col min="2313" max="2560" width="8.88671875" style="12"/>
    <col min="2561" max="2561" width="32.6640625" style="12" customWidth="1"/>
    <col min="2562" max="2562" width="7.6640625" style="12" customWidth="1"/>
    <col min="2563" max="2563" width="8" style="12" customWidth="1"/>
    <col min="2564" max="2564" width="8.109375" style="12" customWidth="1"/>
    <col min="2565" max="2565" width="9.44140625" style="12" customWidth="1"/>
    <col min="2566" max="2566" width="7.6640625" style="12" customWidth="1"/>
    <col min="2567" max="2567" width="8.44140625" style="12" customWidth="1"/>
    <col min="2568" max="2568" width="17.33203125" style="12" customWidth="1"/>
    <col min="2569" max="2816" width="8.88671875" style="12"/>
    <col min="2817" max="2817" width="32.6640625" style="12" customWidth="1"/>
    <col min="2818" max="2818" width="7.6640625" style="12" customWidth="1"/>
    <col min="2819" max="2819" width="8" style="12" customWidth="1"/>
    <col min="2820" max="2820" width="8.109375" style="12" customWidth="1"/>
    <col min="2821" max="2821" width="9.44140625" style="12" customWidth="1"/>
    <col min="2822" max="2822" width="7.6640625" style="12" customWidth="1"/>
    <col min="2823" max="2823" width="8.44140625" style="12" customWidth="1"/>
    <col min="2824" max="2824" width="17.33203125" style="12" customWidth="1"/>
    <col min="2825" max="3072" width="8.88671875" style="12"/>
    <col min="3073" max="3073" width="32.6640625" style="12" customWidth="1"/>
    <col min="3074" max="3074" width="7.6640625" style="12" customWidth="1"/>
    <col min="3075" max="3075" width="8" style="12" customWidth="1"/>
    <col min="3076" max="3076" width="8.109375" style="12" customWidth="1"/>
    <col min="3077" max="3077" width="9.44140625" style="12" customWidth="1"/>
    <col min="3078" max="3078" width="7.6640625" style="12" customWidth="1"/>
    <col min="3079" max="3079" width="8.44140625" style="12" customWidth="1"/>
    <col min="3080" max="3080" width="17.33203125" style="12" customWidth="1"/>
    <col min="3081" max="3328" width="8.88671875" style="12"/>
    <col min="3329" max="3329" width="32.6640625" style="12" customWidth="1"/>
    <col min="3330" max="3330" width="7.6640625" style="12" customWidth="1"/>
    <col min="3331" max="3331" width="8" style="12" customWidth="1"/>
    <col min="3332" max="3332" width="8.109375" style="12" customWidth="1"/>
    <col min="3333" max="3333" width="9.44140625" style="12" customWidth="1"/>
    <col min="3334" max="3334" width="7.6640625" style="12" customWidth="1"/>
    <col min="3335" max="3335" width="8.44140625" style="12" customWidth="1"/>
    <col min="3336" max="3336" width="17.33203125" style="12" customWidth="1"/>
    <col min="3337" max="3584" width="8.88671875" style="12"/>
    <col min="3585" max="3585" width="32.6640625" style="12" customWidth="1"/>
    <col min="3586" max="3586" width="7.6640625" style="12" customWidth="1"/>
    <col min="3587" max="3587" width="8" style="12" customWidth="1"/>
    <col min="3588" max="3588" width="8.109375" style="12" customWidth="1"/>
    <col min="3589" max="3589" width="9.44140625" style="12" customWidth="1"/>
    <col min="3590" max="3590" width="7.6640625" style="12" customWidth="1"/>
    <col min="3591" max="3591" width="8.44140625" style="12" customWidth="1"/>
    <col min="3592" max="3592" width="17.33203125" style="12" customWidth="1"/>
    <col min="3593" max="3840" width="8.88671875" style="12"/>
    <col min="3841" max="3841" width="32.6640625" style="12" customWidth="1"/>
    <col min="3842" max="3842" width="7.6640625" style="12" customWidth="1"/>
    <col min="3843" max="3843" width="8" style="12" customWidth="1"/>
    <col min="3844" max="3844" width="8.109375" style="12" customWidth="1"/>
    <col min="3845" max="3845" width="9.44140625" style="12" customWidth="1"/>
    <col min="3846" max="3846" width="7.6640625" style="12" customWidth="1"/>
    <col min="3847" max="3847" width="8.44140625" style="12" customWidth="1"/>
    <col min="3848" max="3848" width="17.33203125" style="12" customWidth="1"/>
    <col min="3849" max="4096" width="8.88671875" style="12"/>
    <col min="4097" max="4097" width="32.6640625" style="12" customWidth="1"/>
    <col min="4098" max="4098" width="7.6640625" style="12" customWidth="1"/>
    <col min="4099" max="4099" width="8" style="12" customWidth="1"/>
    <col min="4100" max="4100" width="8.109375" style="12" customWidth="1"/>
    <col min="4101" max="4101" width="9.44140625" style="12" customWidth="1"/>
    <col min="4102" max="4102" width="7.6640625" style="12" customWidth="1"/>
    <col min="4103" max="4103" width="8.44140625" style="12" customWidth="1"/>
    <col min="4104" max="4104" width="17.33203125" style="12" customWidth="1"/>
    <col min="4105" max="4352" width="8.88671875" style="12"/>
    <col min="4353" max="4353" width="32.6640625" style="12" customWidth="1"/>
    <col min="4354" max="4354" width="7.6640625" style="12" customWidth="1"/>
    <col min="4355" max="4355" width="8" style="12" customWidth="1"/>
    <col min="4356" max="4356" width="8.109375" style="12" customWidth="1"/>
    <col min="4357" max="4357" width="9.44140625" style="12" customWidth="1"/>
    <col min="4358" max="4358" width="7.6640625" style="12" customWidth="1"/>
    <col min="4359" max="4359" width="8.44140625" style="12" customWidth="1"/>
    <col min="4360" max="4360" width="17.33203125" style="12" customWidth="1"/>
    <col min="4361" max="4608" width="8.88671875" style="12"/>
    <col min="4609" max="4609" width="32.6640625" style="12" customWidth="1"/>
    <col min="4610" max="4610" width="7.6640625" style="12" customWidth="1"/>
    <col min="4611" max="4611" width="8" style="12" customWidth="1"/>
    <col min="4612" max="4612" width="8.109375" style="12" customWidth="1"/>
    <col min="4613" max="4613" width="9.44140625" style="12" customWidth="1"/>
    <col min="4614" max="4614" width="7.6640625" style="12" customWidth="1"/>
    <col min="4615" max="4615" width="8.44140625" style="12" customWidth="1"/>
    <col min="4616" max="4616" width="17.33203125" style="12" customWidth="1"/>
    <col min="4617" max="4864" width="8.88671875" style="12"/>
    <col min="4865" max="4865" width="32.6640625" style="12" customWidth="1"/>
    <col min="4866" max="4866" width="7.6640625" style="12" customWidth="1"/>
    <col min="4867" max="4867" width="8" style="12" customWidth="1"/>
    <col min="4868" max="4868" width="8.109375" style="12" customWidth="1"/>
    <col min="4869" max="4869" width="9.44140625" style="12" customWidth="1"/>
    <col min="4870" max="4870" width="7.6640625" style="12" customWidth="1"/>
    <col min="4871" max="4871" width="8.44140625" style="12" customWidth="1"/>
    <col min="4872" max="4872" width="17.33203125" style="12" customWidth="1"/>
    <col min="4873" max="5120" width="8.88671875" style="12"/>
    <col min="5121" max="5121" width="32.6640625" style="12" customWidth="1"/>
    <col min="5122" max="5122" width="7.6640625" style="12" customWidth="1"/>
    <col min="5123" max="5123" width="8" style="12" customWidth="1"/>
    <col min="5124" max="5124" width="8.109375" style="12" customWidth="1"/>
    <col min="5125" max="5125" width="9.44140625" style="12" customWidth="1"/>
    <col min="5126" max="5126" width="7.6640625" style="12" customWidth="1"/>
    <col min="5127" max="5127" width="8.44140625" style="12" customWidth="1"/>
    <col min="5128" max="5128" width="17.33203125" style="12" customWidth="1"/>
    <col min="5129" max="5376" width="8.88671875" style="12"/>
    <col min="5377" max="5377" width="32.6640625" style="12" customWidth="1"/>
    <col min="5378" max="5378" width="7.6640625" style="12" customWidth="1"/>
    <col min="5379" max="5379" width="8" style="12" customWidth="1"/>
    <col min="5380" max="5380" width="8.109375" style="12" customWidth="1"/>
    <col min="5381" max="5381" width="9.44140625" style="12" customWidth="1"/>
    <col min="5382" max="5382" width="7.6640625" style="12" customWidth="1"/>
    <col min="5383" max="5383" width="8.44140625" style="12" customWidth="1"/>
    <col min="5384" max="5384" width="17.33203125" style="12" customWidth="1"/>
    <col min="5385" max="5632" width="8.88671875" style="12"/>
    <col min="5633" max="5633" width="32.6640625" style="12" customWidth="1"/>
    <col min="5634" max="5634" width="7.6640625" style="12" customWidth="1"/>
    <col min="5635" max="5635" width="8" style="12" customWidth="1"/>
    <col min="5636" max="5636" width="8.109375" style="12" customWidth="1"/>
    <col min="5637" max="5637" width="9.44140625" style="12" customWidth="1"/>
    <col min="5638" max="5638" width="7.6640625" style="12" customWidth="1"/>
    <col min="5639" max="5639" width="8.44140625" style="12" customWidth="1"/>
    <col min="5640" max="5640" width="17.33203125" style="12" customWidth="1"/>
    <col min="5641" max="5888" width="8.88671875" style="12"/>
    <col min="5889" max="5889" width="32.6640625" style="12" customWidth="1"/>
    <col min="5890" max="5890" width="7.6640625" style="12" customWidth="1"/>
    <col min="5891" max="5891" width="8" style="12" customWidth="1"/>
    <col min="5892" max="5892" width="8.109375" style="12" customWidth="1"/>
    <col min="5893" max="5893" width="9.44140625" style="12" customWidth="1"/>
    <col min="5894" max="5894" width="7.6640625" style="12" customWidth="1"/>
    <col min="5895" max="5895" width="8.44140625" style="12" customWidth="1"/>
    <col min="5896" max="5896" width="17.33203125" style="12" customWidth="1"/>
    <col min="5897" max="6144" width="8.88671875" style="12"/>
    <col min="6145" max="6145" width="32.6640625" style="12" customWidth="1"/>
    <col min="6146" max="6146" width="7.6640625" style="12" customWidth="1"/>
    <col min="6147" max="6147" width="8" style="12" customWidth="1"/>
    <col min="6148" max="6148" width="8.109375" style="12" customWidth="1"/>
    <col min="6149" max="6149" width="9.44140625" style="12" customWidth="1"/>
    <col min="6150" max="6150" width="7.6640625" style="12" customWidth="1"/>
    <col min="6151" max="6151" width="8.44140625" style="12" customWidth="1"/>
    <col min="6152" max="6152" width="17.33203125" style="12" customWidth="1"/>
    <col min="6153" max="6400" width="8.88671875" style="12"/>
    <col min="6401" max="6401" width="32.6640625" style="12" customWidth="1"/>
    <col min="6402" max="6402" width="7.6640625" style="12" customWidth="1"/>
    <col min="6403" max="6403" width="8" style="12" customWidth="1"/>
    <col min="6404" max="6404" width="8.109375" style="12" customWidth="1"/>
    <col min="6405" max="6405" width="9.44140625" style="12" customWidth="1"/>
    <col min="6406" max="6406" width="7.6640625" style="12" customWidth="1"/>
    <col min="6407" max="6407" width="8.44140625" style="12" customWidth="1"/>
    <col min="6408" max="6408" width="17.33203125" style="12" customWidth="1"/>
    <col min="6409" max="6656" width="8.88671875" style="12"/>
    <col min="6657" max="6657" width="32.6640625" style="12" customWidth="1"/>
    <col min="6658" max="6658" width="7.6640625" style="12" customWidth="1"/>
    <col min="6659" max="6659" width="8" style="12" customWidth="1"/>
    <col min="6660" max="6660" width="8.109375" style="12" customWidth="1"/>
    <col min="6661" max="6661" width="9.44140625" style="12" customWidth="1"/>
    <col min="6662" max="6662" width="7.6640625" style="12" customWidth="1"/>
    <col min="6663" max="6663" width="8.44140625" style="12" customWidth="1"/>
    <col min="6664" max="6664" width="17.33203125" style="12" customWidth="1"/>
    <col min="6665" max="6912" width="8.88671875" style="12"/>
    <col min="6913" max="6913" width="32.6640625" style="12" customWidth="1"/>
    <col min="6914" max="6914" width="7.6640625" style="12" customWidth="1"/>
    <col min="6915" max="6915" width="8" style="12" customWidth="1"/>
    <col min="6916" max="6916" width="8.109375" style="12" customWidth="1"/>
    <col min="6917" max="6917" width="9.44140625" style="12" customWidth="1"/>
    <col min="6918" max="6918" width="7.6640625" style="12" customWidth="1"/>
    <col min="6919" max="6919" width="8.44140625" style="12" customWidth="1"/>
    <col min="6920" max="6920" width="17.33203125" style="12" customWidth="1"/>
    <col min="6921" max="7168" width="8.88671875" style="12"/>
    <col min="7169" max="7169" width="32.6640625" style="12" customWidth="1"/>
    <col min="7170" max="7170" width="7.6640625" style="12" customWidth="1"/>
    <col min="7171" max="7171" width="8" style="12" customWidth="1"/>
    <col min="7172" max="7172" width="8.109375" style="12" customWidth="1"/>
    <col min="7173" max="7173" width="9.44140625" style="12" customWidth="1"/>
    <col min="7174" max="7174" width="7.6640625" style="12" customWidth="1"/>
    <col min="7175" max="7175" width="8.44140625" style="12" customWidth="1"/>
    <col min="7176" max="7176" width="17.33203125" style="12" customWidth="1"/>
    <col min="7177" max="7424" width="8.88671875" style="12"/>
    <col min="7425" max="7425" width="32.6640625" style="12" customWidth="1"/>
    <col min="7426" max="7426" width="7.6640625" style="12" customWidth="1"/>
    <col min="7427" max="7427" width="8" style="12" customWidth="1"/>
    <col min="7428" max="7428" width="8.109375" style="12" customWidth="1"/>
    <col min="7429" max="7429" width="9.44140625" style="12" customWidth="1"/>
    <col min="7430" max="7430" width="7.6640625" style="12" customWidth="1"/>
    <col min="7431" max="7431" width="8.44140625" style="12" customWidth="1"/>
    <col min="7432" max="7432" width="17.33203125" style="12" customWidth="1"/>
    <col min="7433" max="7680" width="8.88671875" style="12"/>
    <col min="7681" max="7681" width="32.6640625" style="12" customWidth="1"/>
    <col min="7682" max="7682" width="7.6640625" style="12" customWidth="1"/>
    <col min="7683" max="7683" width="8" style="12" customWidth="1"/>
    <col min="7684" max="7684" width="8.109375" style="12" customWidth="1"/>
    <col min="7685" max="7685" width="9.44140625" style="12" customWidth="1"/>
    <col min="7686" max="7686" width="7.6640625" style="12" customWidth="1"/>
    <col min="7687" max="7687" width="8.44140625" style="12" customWidth="1"/>
    <col min="7688" max="7688" width="17.33203125" style="12" customWidth="1"/>
    <col min="7689" max="7936" width="8.88671875" style="12"/>
    <col min="7937" max="7937" width="32.6640625" style="12" customWidth="1"/>
    <col min="7938" max="7938" width="7.6640625" style="12" customWidth="1"/>
    <col min="7939" max="7939" width="8" style="12" customWidth="1"/>
    <col min="7940" max="7940" width="8.109375" style="12" customWidth="1"/>
    <col min="7941" max="7941" width="9.44140625" style="12" customWidth="1"/>
    <col min="7942" max="7942" width="7.6640625" style="12" customWidth="1"/>
    <col min="7943" max="7943" width="8.44140625" style="12" customWidth="1"/>
    <col min="7944" max="7944" width="17.33203125" style="12" customWidth="1"/>
    <col min="7945" max="8192" width="8.88671875" style="12"/>
    <col min="8193" max="8193" width="32.6640625" style="12" customWidth="1"/>
    <col min="8194" max="8194" width="7.6640625" style="12" customWidth="1"/>
    <col min="8195" max="8195" width="8" style="12" customWidth="1"/>
    <col min="8196" max="8196" width="8.109375" style="12" customWidth="1"/>
    <col min="8197" max="8197" width="9.44140625" style="12" customWidth="1"/>
    <col min="8198" max="8198" width="7.6640625" style="12" customWidth="1"/>
    <col min="8199" max="8199" width="8.44140625" style="12" customWidth="1"/>
    <col min="8200" max="8200" width="17.33203125" style="12" customWidth="1"/>
    <col min="8201" max="8448" width="8.88671875" style="12"/>
    <col min="8449" max="8449" width="32.6640625" style="12" customWidth="1"/>
    <col min="8450" max="8450" width="7.6640625" style="12" customWidth="1"/>
    <col min="8451" max="8451" width="8" style="12" customWidth="1"/>
    <col min="8452" max="8452" width="8.109375" style="12" customWidth="1"/>
    <col min="8453" max="8453" width="9.44140625" style="12" customWidth="1"/>
    <col min="8454" max="8454" width="7.6640625" style="12" customWidth="1"/>
    <col min="8455" max="8455" width="8.44140625" style="12" customWidth="1"/>
    <col min="8456" max="8456" width="17.33203125" style="12" customWidth="1"/>
    <col min="8457" max="8704" width="8.88671875" style="12"/>
    <col min="8705" max="8705" width="32.6640625" style="12" customWidth="1"/>
    <col min="8706" max="8706" width="7.6640625" style="12" customWidth="1"/>
    <col min="8707" max="8707" width="8" style="12" customWidth="1"/>
    <col min="8708" max="8708" width="8.109375" style="12" customWidth="1"/>
    <col min="8709" max="8709" width="9.44140625" style="12" customWidth="1"/>
    <col min="8710" max="8710" width="7.6640625" style="12" customWidth="1"/>
    <col min="8711" max="8711" width="8.44140625" style="12" customWidth="1"/>
    <col min="8712" max="8712" width="17.33203125" style="12" customWidth="1"/>
    <col min="8713" max="8960" width="8.88671875" style="12"/>
    <col min="8961" max="8961" width="32.6640625" style="12" customWidth="1"/>
    <col min="8962" max="8962" width="7.6640625" style="12" customWidth="1"/>
    <col min="8963" max="8963" width="8" style="12" customWidth="1"/>
    <col min="8964" max="8964" width="8.109375" style="12" customWidth="1"/>
    <col min="8965" max="8965" width="9.44140625" style="12" customWidth="1"/>
    <col min="8966" max="8966" width="7.6640625" style="12" customWidth="1"/>
    <col min="8967" max="8967" width="8.44140625" style="12" customWidth="1"/>
    <col min="8968" max="8968" width="17.33203125" style="12" customWidth="1"/>
    <col min="8969" max="9216" width="8.88671875" style="12"/>
    <col min="9217" max="9217" width="32.6640625" style="12" customWidth="1"/>
    <col min="9218" max="9218" width="7.6640625" style="12" customWidth="1"/>
    <col min="9219" max="9219" width="8" style="12" customWidth="1"/>
    <col min="9220" max="9220" width="8.109375" style="12" customWidth="1"/>
    <col min="9221" max="9221" width="9.44140625" style="12" customWidth="1"/>
    <col min="9222" max="9222" width="7.6640625" style="12" customWidth="1"/>
    <col min="9223" max="9223" width="8.44140625" style="12" customWidth="1"/>
    <col min="9224" max="9224" width="17.33203125" style="12" customWidth="1"/>
    <col min="9225" max="9472" width="8.88671875" style="12"/>
    <col min="9473" max="9473" width="32.6640625" style="12" customWidth="1"/>
    <col min="9474" max="9474" width="7.6640625" style="12" customWidth="1"/>
    <col min="9475" max="9475" width="8" style="12" customWidth="1"/>
    <col min="9476" max="9476" width="8.109375" style="12" customWidth="1"/>
    <col min="9477" max="9477" width="9.44140625" style="12" customWidth="1"/>
    <col min="9478" max="9478" width="7.6640625" style="12" customWidth="1"/>
    <col min="9479" max="9479" width="8.44140625" style="12" customWidth="1"/>
    <col min="9480" max="9480" width="17.33203125" style="12" customWidth="1"/>
    <col min="9481" max="9728" width="8.88671875" style="12"/>
    <col min="9729" max="9729" width="32.6640625" style="12" customWidth="1"/>
    <col min="9730" max="9730" width="7.6640625" style="12" customWidth="1"/>
    <col min="9731" max="9731" width="8" style="12" customWidth="1"/>
    <col min="9732" max="9732" width="8.109375" style="12" customWidth="1"/>
    <col min="9733" max="9733" width="9.44140625" style="12" customWidth="1"/>
    <col min="9734" max="9734" width="7.6640625" style="12" customWidth="1"/>
    <col min="9735" max="9735" width="8.44140625" style="12" customWidth="1"/>
    <col min="9736" max="9736" width="17.33203125" style="12" customWidth="1"/>
    <col min="9737" max="9984" width="8.88671875" style="12"/>
    <col min="9985" max="9985" width="32.6640625" style="12" customWidth="1"/>
    <col min="9986" max="9986" width="7.6640625" style="12" customWidth="1"/>
    <col min="9987" max="9987" width="8" style="12" customWidth="1"/>
    <col min="9988" max="9988" width="8.109375" style="12" customWidth="1"/>
    <col min="9989" max="9989" width="9.44140625" style="12" customWidth="1"/>
    <col min="9990" max="9990" width="7.6640625" style="12" customWidth="1"/>
    <col min="9991" max="9991" width="8.44140625" style="12" customWidth="1"/>
    <col min="9992" max="9992" width="17.33203125" style="12" customWidth="1"/>
    <col min="9993" max="10240" width="8.88671875" style="12"/>
    <col min="10241" max="10241" width="32.6640625" style="12" customWidth="1"/>
    <col min="10242" max="10242" width="7.6640625" style="12" customWidth="1"/>
    <col min="10243" max="10243" width="8" style="12" customWidth="1"/>
    <col min="10244" max="10244" width="8.109375" style="12" customWidth="1"/>
    <col min="10245" max="10245" width="9.44140625" style="12" customWidth="1"/>
    <col min="10246" max="10246" width="7.6640625" style="12" customWidth="1"/>
    <col min="10247" max="10247" width="8.44140625" style="12" customWidth="1"/>
    <col min="10248" max="10248" width="17.33203125" style="12" customWidth="1"/>
    <col min="10249" max="10496" width="8.88671875" style="12"/>
    <col min="10497" max="10497" width="32.6640625" style="12" customWidth="1"/>
    <col min="10498" max="10498" width="7.6640625" style="12" customWidth="1"/>
    <col min="10499" max="10499" width="8" style="12" customWidth="1"/>
    <col min="10500" max="10500" width="8.109375" style="12" customWidth="1"/>
    <col min="10501" max="10501" width="9.44140625" style="12" customWidth="1"/>
    <col min="10502" max="10502" width="7.6640625" style="12" customWidth="1"/>
    <col min="10503" max="10503" width="8.44140625" style="12" customWidth="1"/>
    <col min="10504" max="10504" width="17.33203125" style="12" customWidth="1"/>
    <col min="10505" max="10752" width="8.88671875" style="12"/>
    <col min="10753" max="10753" width="32.6640625" style="12" customWidth="1"/>
    <col min="10754" max="10754" width="7.6640625" style="12" customWidth="1"/>
    <col min="10755" max="10755" width="8" style="12" customWidth="1"/>
    <col min="10756" max="10756" width="8.109375" style="12" customWidth="1"/>
    <col min="10757" max="10757" width="9.44140625" style="12" customWidth="1"/>
    <col min="10758" max="10758" width="7.6640625" style="12" customWidth="1"/>
    <col min="10759" max="10759" width="8.44140625" style="12" customWidth="1"/>
    <col min="10760" max="10760" width="17.33203125" style="12" customWidth="1"/>
    <col min="10761" max="11008" width="8.88671875" style="12"/>
    <col min="11009" max="11009" width="32.6640625" style="12" customWidth="1"/>
    <col min="11010" max="11010" width="7.6640625" style="12" customWidth="1"/>
    <col min="11011" max="11011" width="8" style="12" customWidth="1"/>
    <col min="11012" max="11012" width="8.109375" style="12" customWidth="1"/>
    <col min="11013" max="11013" width="9.44140625" style="12" customWidth="1"/>
    <col min="11014" max="11014" width="7.6640625" style="12" customWidth="1"/>
    <col min="11015" max="11015" width="8.44140625" style="12" customWidth="1"/>
    <col min="11016" max="11016" width="17.33203125" style="12" customWidth="1"/>
    <col min="11017" max="11264" width="8.88671875" style="12"/>
    <col min="11265" max="11265" width="32.6640625" style="12" customWidth="1"/>
    <col min="11266" max="11266" width="7.6640625" style="12" customWidth="1"/>
    <col min="11267" max="11267" width="8" style="12" customWidth="1"/>
    <col min="11268" max="11268" width="8.109375" style="12" customWidth="1"/>
    <col min="11269" max="11269" width="9.44140625" style="12" customWidth="1"/>
    <col min="11270" max="11270" width="7.6640625" style="12" customWidth="1"/>
    <col min="11271" max="11271" width="8.44140625" style="12" customWidth="1"/>
    <col min="11272" max="11272" width="17.33203125" style="12" customWidth="1"/>
    <col min="11273" max="11520" width="8.88671875" style="12"/>
    <col min="11521" max="11521" width="32.6640625" style="12" customWidth="1"/>
    <col min="11522" max="11522" width="7.6640625" style="12" customWidth="1"/>
    <col min="11523" max="11523" width="8" style="12" customWidth="1"/>
    <col min="11524" max="11524" width="8.109375" style="12" customWidth="1"/>
    <col min="11525" max="11525" width="9.44140625" style="12" customWidth="1"/>
    <col min="11526" max="11526" width="7.6640625" style="12" customWidth="1"/>
    <col min="11527" max="11527" width="8.44140625" style="12" customWidth="1"/>
    <col min="11528" max="11528" width="17.33203125" style="12" customWidth="1"/>
    <col min="11529" max="11776" width="8.88671875" style="12"/>
    <col min="11777" max="11777" width="32.6640625" style="12" customWidth="1"/>
    <col min="11778" max="11778" width="7.6640625" style="12" customWidth="1"/>
    <col min="11779" max="11779" width="8" style="12" customWidth="1"/>
    <col min="11780" max="11780" width="8.109375" style="12" customWidth="1"/>
    <col min="11781" max="11781" width="9.44140625" style="12" customWidth="1"/>
    <col min="11782" max="11782" width="7.6640625" style="12" customWidth="1"/>
    <col min="11783" max="11783" width="8.44140625" style="12" customWidth="1"/>
    <col min="11784" max="11784" width="17.33203125" style="12" customWidth="1"/>
    <col min="11785" max="12032" width="8.88671875" style="12"/>
    <col min="12033" max="12033" width="32.6640625" style="12" customWidth="1"/>
    <col min="12034" max="12034" width="7.6640625" style="12" customWidth="1"/>
    <col min="12035" max="12035" width="8" style="12" customWidth="1"/>
    <col min="12036" max="12036" width="8.109375" style="12" customWidth="1"/>
    <col min="12037" max="12037" width="9.44140625" style="12" customWidth="1"/>
    <col min="12038" max="12038" width="7.6640625" style="12" customWidth="1"/>
    <col min="12039" max="12039" width="8.44140625" style="12" customWidth="1"/>
    <col min="12040" max="12040" width="17.33203125" style="12" customWidth="1"/>
    <col min="12041" max="12288" width="8.88671875" style="12"/>
    <col min="12289" max="12289" width="32.6640625" style="12" customWidth="1"/>
    <col min="12290" max="12290" width="7.6640625" style="12" customWidth="1"/>
    <col min="12291" max="12291" width="8" style="12" customWidth="1"/>
    <col min="12292" max="12292" width="8.109375" style="12" customWidth="1"/>
    <col min="12293" max="12293" width="9.44140625" style="12" customWidth="1"/>
    <col min="12294" max="12294" width="7.6640625" style="12" customWidth="1"/>
    <col min="12295" max="12295" width="8.44140625" style="12" customWidth="1"/>
    <col min="12296" max="12296" width="17.33203125" style="12" customWidth="1"/>
    <col min="12297" max="12544" width="8.88671875" style="12"/>
    <col min="12545" max="12545" width="32.6640625" style="12" customWidth="1"/>
    <col min="12546" max="12546" width="7.6640625" style="12" customWidth="1"/>
    <col min="12547" max="12547" width="8" style="12" customWidth="1"/>
    <col min="12548" max="12548" width="8.109375" style="12" customWidth="1"/>
    <col min="12549" max="12549" width="9.44140625" style="12" customWidth="1"/>
    <col min="12550" max="12550" width="7.6640625" style="12" customWidth="1"/>
    <col min="12551" max="12551" width="8.44140625" style="12" customWidth="1"/>
    <col min="12552" max="12552" width="17.33203125" style="12" customWidth="1"/>
    <col min="12553" max="12800" width="8.88671875" style="12"/>
    <col min="12801" max="12801" width="32.6640625" style="12" customWidth="1"/>
    <col min="12802" max="12802" width="7.6640625" style="12" customWidth="1"/>
    <col min="12803" max="12803" width="8" style="12" customWidth="1"/>
    <col min="12804" max="12804" width="8.109375" style="12" customWidth="1"/>
    <col min="12805" max="12805" width="9.44140625" style="12" customWidth="1"/>
    <col min="12806" max="12806" width="7.6640625" style="12" customWidth="1"/>
    <col min="12807" max="12807" width="8.44140625" style="12" customWidth="1"/>
    <col min="12808" max="12808" width="17.33203125" style="12" customWidth="1"/>
    <col min="12809" max="13056" width="8.88671875" style="12"/>
    <col min="13057" max="13057" width="32.6640625" style="12" customWidth="1"/>
    <col min="13058" max="13058" width="7.6640625" style="12" customWidth="1"/>
    <col min="13059" max="13059" width="8" style="12" customWidth="1"/>
    <col min="13060" max="13060" width="8.109375" style="12" customWidth="1"/>
    <col min="13061" max="13061" width="9.44140625" style="12" customWidth="1"/>
    <col min="13062" max="13062" width="7.6640625" style="12" customWidth="1"/>
    <col min="13063" max="13063" width="8.44140625" style="12" customWidth="1"/>
    <col min="13064" max="13064" width="17.33203125" style="12" customWidth="1"/>
    <col min="13065" max="13312" width="8.88671875" style="12"/>
    <col min="13313" max="13313" width="32.6640625" style="12" customWidth="1"/>
    <col min="13314" max="13314" width="7.6640625" style="12" customWidth="1"/>
    <col min="13315" max="13315" width="8" style="12" customWidth="1"/>
    <col min="13316" max="13316" width="8.109375" style="12" customWidth="1"/>
    <col min="13317" max="13317" width="9.44140625" style="12" customWidth="1"/>
    <col min="13318" max="13318" width="7.6640625" style="12" customWidth="1"/>
    <col min="13319" max="13319" width="8.44140625" style="12" customWidth="1"/>
    <col min="13320" max="13320" width="17.33203125" style="12" customWidth="1"/>
    <col min="13321" max="13568" width="8.88671875" style="12"/>
    <col min="13569" max="13569" width="32.6640625" style="12" customWidth="1"/>
    <col min="13570" max="13570" width="7.6640625" style="12" customWidth="1"/>
    <col min="13571" max="13571" width="8" style="12" customWidth="1"/>
    <col min="13572" max="13572" width="8.109375" style="12" customWidth="1"/>
    <col min="13573" max="13573" width="9.44140625" style="12" customWidth="1"/>
    <col min="13574" max="13574" width="7.6640625" style="12" customWidth="1"/>
    <col min="13575" max="13575" width="8.44140625" style="12" customWidth="1"/>
    <col min="13576" max="13576" width="17.33203125" style="12" customWidth="1"/>
    <col min="13577" max="13824" width="8.88671875" style="12"/>
    <col min="13825" max="13825" width="32.6640625" style="12" customWidth="1"/>
    <col min="13826" max="13826" width="7.6640625" style="12" customWidth="1"/>
    <col min="13827" max="13827" width="8" style="12" customWidth="1"/>
    <col min="13828" max="13828" width="8.109375" style="12" customWidth="1"/>
    <col min="13829" max="13829" width="9.44140625" style="12" customWidth="1"/>
    <col min="13830" max="13830" width="7.6640625" style="12" customWidth="1"/>
    <col min="13831" max="13831" width="8.44140625" style="12" customWidth="1"/>
    <col min="13832" max="13832" width="17.33203125" style="12" customWidth="1"/>
    <col min="13833" max="14080" width="8.88671875" style="12"/>
    <col min="14081" max="14081" width="32.6640625" style="12" customWidth="1"/>
    <col min="14082" max="14082" width="7.6640625" style="12" customWidth="1"/>
    <col min="14083" max="14083" width="8" style="12" customWidth="1"/>
    <col min="14084" max="14084" width="8.109375" style="12" customWidth="1"/>
    <col min="14085" max="14085" width="9.44140625" style="12" customWidth="1"/>
    <col min="14086" max="14086" width="7.6640625" style="12" customWidth="1"/>
    <col min="14087" max="14087" width="8.44140625" style="12" customWidth="1"/>
    <col min="14088" max="14088" width="17.33203125" style="12" customWidth="1"/>
    <col min="14089" max="14336" width="8.88671875" style="12"/>
    <col min="14337" max="14337" width="32.6640625" style="12" customWidth="1"/>
    <col min="14338" max="14338" width="7.6640625" style="12" customWidth="1"/>
    <col min="14339" max="14339" width="8" style="12" customWidth="1"/>
    <col min="14340" max="14340" width="8.109375" style="12" customWidth="1"/>
    <col min="14341" max="14341" width="9.44140625" style="12" customWidth="1"/>
    <col min="14342" max="14342" width="7.6640625" style="12" customWidth="1"/>
    <col min="14343" max="14343" width="8.44140625" style="12" customWidth="1"/>
    <col min="14344" max="14344" width="17.33203125" style="12" customWidth="1"/>
    <col min="14345" max="14592" width="8.88671875" style="12"/>
    <col min="14593" max="14593" width="32.6640625" style="12" customWidth="1"/>
    <col min="14594" max="14594" width="7.6640625" style="12" customWidth="1"/>
    <col min="14595" max="14595" width="8" style="12" customWidth="1"/>
    <col min="14596" max="14596" width="8.109375" style="12" customWidth="1"/>
    <col min="14597" max="14597" width="9.44140625" style="12" customWidth="1"/>
    <col min="14598" max="14598" width="7.6640625" style="12" customWidth="1"/>
    <col min="14599" max="14599" width="8.44140625" style="12" customWidth="1"/>
    <col min="14600" max="14600" width="17.33203125" style="12" customWidth="1"/>
    <col min="14601" max="14848" width="8.88671875" style="12"/>
    <col min="14849" max="14849" width="32.6640625" style="12" customWidth="1"/>
    <col min="14850" max="14850" width="7.6640625" style="12" customWidth="1"/>
    <col min="14851" max="14851" width="8" style="12" customWidth="1"/>
    <col min="14852" max="14852" width="8.109375" style="12" customWidth="1"/>
    <col min="14853" max="14853" width="9.44140625" style="12" customWidth="1"/>
    <col min="14854" max="14854" width="7.6640625" style="12" customWidth="1"/>
    <col min="14855" max="14855" width="8.44140625" style="12" customWidth="1"/>
    <col min="14856" max="14856" width="17.33203125" style="12" customWidth="1"/>
    <col min="14857" max="15104" width="8.88671875" style="12"/>
    <col min="15105" max="15105" width="32.6640625" style="12" customWidth="1"/>
    <col min="15106" max="15106" width="7.6640625" style="12" customWidth="1"/>
    <col min="15107" max="15107" width="8" style="12" customWidth="1"/>
    <col min="15108" max="15108" width="8.109375" style="12" customWidth="1"/>
    <col min="15109" max="15109" width="9.44140625" style="12" customWidth="1"/>
    <col min="15110" max="15110" width="7.6640625" style="12" customWidth="1"/>
    <col min="15111" max="15111" width="8.44140625" style="12" customWidth="1"/>
    <col min="15112" max="15112" width="17.33203125" style="12" customWidth="1"/>
    <col min="15113" max="15360" width="8.88671875" style="12"/>
    <col min="15361" max="15361" width="32.6640625" style="12" customWidth="1"/>
    <col min="15362" max="15362" width="7.6640625" style="12" customWidth="1"/>
    <col min="15363" max="15363" width="8" style="12" customWidth="1"/>
    <col min="15364" max="15364" width="8.109375" style="12" customWidth="1"/>
    <col min="15365" max="15365" width="9.44140625" style="12" customWidth="1"/>
    <col min="15366" max="15366" width="7.6640625" style="12" customWidth="1"/>
    <col min="15367" max="15367" width="8.44140625" style="12" customWidth="1"/>
    <col min="15368" max="15368" width="17.33203125" style="12" customWidth="1"/>
    <col min="15369" max="15616" width="8.88671875" style="12"/>
    <col min="15617" max="15617" width="32.6640625" style="12" customWidth="1"/>
    <col min="15618" max="15618" width="7.6640625" style="12" customWidth="1"/>
    <col min="15619" max="15619" width="8" style="12" customWidth="1"/>
    <col min="15620" max="15620" width="8.109375" style="12" customWidth="1"/>
    <col min="15621" max="15621" width="9.44140625" style="12" customWidth="1"/>
    <col min="15622" max="15622" width="7.6640625" style="12" customWidth="1"/>
    <col min="15623" max="15623" width="8.44140625" style="12" customWidth="1"/>
    <col min="15624" max="15624" width="17.33203125" style="12" customWidth="1"/>
    <col min="15625" max="15872" width="8.88671875" style="12"/>
    <col min="15873" max="15873" width="32.6640625" style="12" customWidth="1"/>
    <col min="15874" max="15874" width="7.6640625" style="12" customWidth="1"/>
    <col min="15875" max="15875" width="8" style="12" customWidth="1"/>
    <col min="15876" max="15876" width="8.109375" style="12" customWidth="1"/>
    <col min="15877" max="15877" width="9.44140625" style="12" customWidth="1"/>
    <col min="15878" max="15878" width="7.6640625" style="12" customWidth="1"/>
    <col min="15879" max="15879" width="8.44140625" style="12" customWidth="1"/>
    <col min="15880" max="15880" width="17.33203125" style="12" customWidth="1"/>
    <col min="15881" max="16128" width="8.88671875" style="12"/>
    <col min="16129" max="16129" width="32.6640625" style="12" customWidth="1"/>
    <col min="16130" max="16130" width="7.6640625" style="12" customWidth="1"/>
    <col min="16131" max="16131" width="8" style="12" customWidth="1"/>
    <col min="16132" max="16132" width="8.109375" style="12" customWidth="1"/>
    <col min="16133" max="16133" width="9.44140625" style="12" customWidth="1"/>
    <col min="16134" max="16134" width="7.6640625" style="12" customWidth="1"/>
    <col min="16135" max="16135" width="8.44140625" style="12" customWidth="1"/>
    <col min="16136" max="16136" width="17.33203125" style="12" customWidth="1"/>
    <col min="16137" max="16384" width="8.88671875" style="12"/>
  </cols>
  <sheetData>
    <row r="1" spans="1:8" x14ac:dyDescent="0.2">
      <c r="A1" s="46" t="s">
        <v>0</v>
      </c>
      <c r="B1" s="47"/>
      <c r="C1" s="47"/>
      <c r="D1" s="47"/>
      <c r="E1" s="47"/>
      <c r="F1" s="47"/>
      <c r="G1" s="47"/>
      <c r="H1" s="48"/>
    </row>
    <row r="2" spans="1:8" x14ac:dyDescent="0.2">
      <c r="A2" s="49" t="s">
        <v>1</v>
      </c>
      <c r="B2" s="50"/>
      <c r="C2" s="50"/>
      <c r="D2" s="50"/>
      <c r="E2" s="50"/>
      <c r="F2" s="50"/>
      <c r="G2" s="50"/>
      <c r="H2" s="51"/>
    </row>
    <row r="3" spans="1:8" ht="8.25" customHeight="1" x14ac:dyDescent="0.2">
      <c r="A3" s="43" t="s">
        <v>2</v>
      </c>
      <c r="B3" s="52" t="s">
        <v>3</v>
      </c>
      <c r="C3" s="53"/>
      <c r="D3" s="53"/>
      <c r="E3" s="53"/>
      <c r="F3" s="54"/>
      <c r="G3" s="43" t="s">
        <v>4</v>
      </c>
      <c r="H3" s="43" t="s">
        <v>5</v>
      </c>
    </row>
    <row r="4" spans="1:8" ht="15" customHeight="1" x14ac:dyDescent="0.2">
      <c r="A4" s="55"/>
      <c r="B4" s="56" t="s">
        <v>6</v>
      </c>
      <c r="C4" s="57" t="s">
        <v>7</v>
      </c>
      <c r="D4" s="57" t="s">
        <v>8</v>
      </c>
      <c r="E4" s="57" t="s">
        <v>9</v>
      </c>
      <c r="F4" s="57" t="s">
        <v>10</v>
      </c>
      <c r="G4" s="55"/>
      <c r="H4" s="55"/>
    </row>
    <row r="5" spans="1:8" x14ac:dyDescent="0.2">
      <c r="A5" s="1" t="s">
        <v>11</v>
      </c>
      <c r="B5" s="1"/>
      <c r="C5" s="43"/>
      <c r="D5" s="43"/>
      <c r="E5" s="43"/>
      <c r="F5" s="43"/>
      <c r="G5" s="1"/>
      <c r="H5" s="1"/>
    </row>
    <row r="6" spans="1:8" ht="11.4" customHeight="1" x14ac:dyDescent="0.2">
      <c r="A6" s="58" t="s">
        <v>12</v>
      </c>
      <c r="B6" s="59">
        <v>205</v>
      </c>
      <c r="C6" s="60">
        <v>4.57</v>
      </c>
      <c r="D6" s="60">
        <v>5.6</v>
      </c>
      <c r="E6" s="60">
        <v>32.619999999999997</v>
      </c>
      <c r="F6" s="60">
        <v>197.26</v>
      </c>
      <c r="G6" s="61" t="s">
        <v>13</v>
      </c>
      <c r="H6" s="9" t="s">
        <v>14</v>
      </c>
    </row>
    <row r="7" spans="1:8" ht="11.4" customHeight="1" x14ac:dyDescent="0.2">
      <c r="A7" s="62" t="s">
        <v>15</v>
      </c>
      <c r="B7" s="63">
        <v>30</v>
      </c>
      <c r="C7" s="8">
        <v>6.96</v>
      </c>
      <c r="D7" s="8">
        <v>8.85</v>
      </c>
      <c r="E7" s="8">
        <v>0</v>
      </c>
      <c r="F7" s="8">
        <v>108</v>
      </c>
      <c r="G7" s="61" t="s">
        <v>16</v>
      </c>
      <c r="H7" s="6" t="s">
        <v>17</v>
      </c>
    </row>
    <row r="8" spans="1:8" x14ac:dyDescent="0.2">
      <c r="A8" s="64" t="s">
        <v>18</v>
      </c>
      <c r="B8" s="65">
        <v>30</v>
      </c>
      <c r="C8" s="28">
        <f>4.75/50*30</f>
        <v>2.85</v>
      </c>
      <c r="D8" s="28">
        <f>1.5/50*30</f>
        <v>0.89999999999999991</v>
      </c>
      <c r="E8" s="28">
        <f>26/50*30</f>
        <v>15.600000000000001</v>
      </c>
      <c r="F8" s="28">
        <f>132.5/50*30</f>
        <v>79.5</v>
      </c>
      <c r="G8" s="66" t="s">
        <v>19</v>
      </c>
      <c r="H8" s="9" t="s">
        <v>20</v>
      </c>
    </row>
    <row r="9" spans="1:8" ht="12.75" customHeight="1" x14ac:dyDescent="0.2">
      <c r="A9" s="11" t="s">
        <v>21</v>
      </c>
      <c r="B9" s="67">
        <v>215</v>
      </c>
      <c r="C9" s="68">
        <v>7.0000000000000007E-2</v>
      </c>
      <c r="D9" s="68">
        <v>0.02</v>
      </c>
      <c r="E9" s="68">
        <v>15</v>
      </c>
      <c r="F9" s="68">
        <v>60</v>
      </c>
      <c r="G9" s="69" t="s">
        <v>22</v>
      </c>
      <c r="H9" s="70" t="s">
        <v>23</v>
      </c>
    </row>
    <row r="10" spans="1:8" s="73" customFormat="1" ht="10.95" customHeight="1" x14ac:dyDescent="0.3">
      <c r="A10" s="14" t="s">
        <v>24</v>
      </c>
      <c r="B10" s="63">
        <v>200</v>
      </c>
      <c r="C10" s="71">
        <v>0.6</v>
      </c>
      <c r="D10" s="71">
        <v>0.4</v>
      </c>
      <c r="E10" s="71">
        <v>20.2</v>
      </c>
      <c r="F10" s="71">
        <v>92</v>
      </c>
      <c r="G10" s="69"/>
      <c r="H10" s="72"/>
    </row>
    <row r="11" spans="1:8" ht="11.4" customHeight="1" x14ac:dyDescent="0.2">
      <c r="A11" s="16" t="s">
        <v>25</v>
      </c>
      <c r="B11" s="74">
        <f>SUM(B6:B10)</f>
        <v>680</v>
      </c>
      <c r="C11" s="17">
        <f>SUM(C6:C10)</f>
        <v>15.05</v>
      </c>
      <c r="D11" s="17">
        <f>SUM(D6:D10)</f>
        <v>15.77</v>
      </c>
      <c r="E11" s="17">
        <f>SUM(E6:E10)</f>
        <v>83.42</v>
      </c>
      <c r="F11" s="17">
        <f>SUM(F6:F10)</f>
        <v>536.76</v>
      </c>
      <c r="G11" s="4"/>
      <c r="H11" s="6"/>
    </row>
    <row r="12" spans="1:8" x14ac:dyDescent="0.2">
      <c r="A12" s="49" t="s">
        <v>211</v>
      </c>
      <c r="B12" s="75"/>
      <c r="C12" s="75"/>
      <c r="D12" s="75"/>
      <c r="E12" s="75"/>
      <c r="F12" s="75"/>
      <c r="G12" s="50"/>
      <c r="H12" s="51"/>
    </row>
    <row r="13" spans="1:8" ht="13.5" customHeight="1" x14ac:dyDescent="0.2">
      <c r="A13" s="6" t="s">
        <v>27</v>
      </c>
      <c r="B13" s="63">
        <v>200</v>
      </c>
      <c r="C13" s="8">
        <v>1.8</v>
      </c>
      <c r="D13" s="8">
        <v>5.3</v>
      </c>
      <c r="E13" s="8">
        <v>10.9</v>
      </c>
      <c r="F13" s="8">
        <v>100.5</v>
      </c>
      <c r="G13" s="76" t="s">
        <v>28</v>
      </c>
      <c r="H13" s="9" t="s">
        <v>29</v>
      </c>
    </row>
    <row r="14" spans="1:8" ht="12.75" customHeight="1" x14ac:dyDescent="0.2">
      <c r="A14" s="11" t="s">
        <v>21</v>
      </c>
      <c r="B14" s="67">
        <v>215</v>
      </c>
      <c r="C14" s="68">
        <v>7.0000000000000007E-2</v>
      </c>
      <c r="D14" s="68">
        <v>0.02</v>
      </c>
      <c r="E14" s="68">
        <v>15</v>
      </c>
      <c r="F14" s="68">
        <v>60</v>
      </c>
      <c r="G14" s="69" t="s">
        <v>22</v>
      </c>
      <c r="H14" s="70" t="s">
        <v>23</v>
      </c>
    </row>
    <row r="15" spans="1:8" x14ac:dyDescent="0.2">
      <c r="A15" s="14" t="s">
        <v>45</v>
      </c>
      <c r="B15" s="77">
        <v>20</v>
      </c>
      <c r="C15" s="8">
        <v>1.3</v>
      </c>
      <c r="D15" s="8">
        <v>0.2</v>
      </c>
      <c r="E15" s="8">
        <v>8.6</v>
      </c>
      <c r="F15" s="8">
        <v>43</v>
      </c>
      <c r="G15" s="41">
        <v>11</v>
      </c>
      <c r="H15" s="11" t="s">
        <v>47</v>
      </c>
    </row>
    <row r="16" spans="1:8" x14ac:dyDescent="0.2">
      <c r="A16" s="16" t="s">
        <v>25</v>
      </c>
      <c r="B16" s="74">
        <f>SUM(B13:B15)</f>
        <v>435</v>
      </c>
      <c r="C16" s="78">
        <f>SUM(C13:C15)</f>
        <v>3.17</v>
      </c>
      <c r="D16" s="78">
        <f>SUM(D13:D15)</f>
        <v>5.52</v>
      </c>
      <c r="E16" s="78">
        <f>SUM(E13:E15)</f>
        <v>34.5</v>
      </c>
      <c r="F16" s="78">
        <f>SUM(F13:F15)</f>
        <v>203.5</v>
      </c>
      <c r="G16" s="4"/>
      <c r="H16" s="6"/>
    </row>
    <row r="17" spans="1:13" x14ac:dyDescent="0.2">
      <c r="A17" s="16" t="s">
        <v>184</v>
      </c>
      <c r="B17" s="74">
        <f>SUM(B11,B16)</f>
        <v>1115</v>
      </c>
      <c r="C17" s="5">
        <f>SUM(C11,C16)</f>
        <v>18.22</v>
      </c>
      <c r="D17" s="5">
        <f>SUM(D11,D16)</f>
        <v>21.29</v>
      </c>
      <c r="E17" s="5">
        <f>SUM(E11,E16)</f>
        <v>117.92</v>
      </c>
      <c r="F17" s="5">
        <f>SUM(F11,F16)</f>
        <v>740.26</v>
      </c>
      <c r="G17" s="4"/>
      <c r="H17" s="6"/>
    </row>
    <row r="18" spans="1:13" x14ac:dyDescent="0.2">
      <c r="A18" s="79" t="s">
        <v>50</v>
      </c>
      <c r="B18" s="50"/>
      <c r="C18" s="50"/>
      <c r="D18" s="50"/>
      <c r="E18" s="50"/>
      <c r="F18" s="50"/>
      <c r="G18" s="75"/>
      <c r="H18" s="80"/>
    </row>
    <row r="19" spans="1:13" ht="8.25" customHeight="1" x14ac:dyDescent="0.2">
      <c r="A19" s="43" t="s">
        <v>2</v>
      </c>
      <c r="B19" s="52" t="s">
        <v>3</v>
      </c>
      <c r="C19" s="53"/>
      <c r="D19" s="53"/>
      <c r="E19" s="53"/>
      <c r="F19" s="53"/>
      <c r="G19" s="43" t="s">
        <v>4</v>
      </c>
      <c r="H19" s="43" t="s">
        <v>5</v>
      </c>
    </row>
    <row r="20" spans="1:13" ht="12.75" customHeight="1" x14ac:dyDescent="0.2">
      <c r="A20" s="55"/>
      <c r="B20" s="56" t="s">
        <v>6</v>
      </c>
      <c r="C20" s="57" t="s">
        <v>7</v>
      </c>
      <c r="D20" s="57" t="s">
        <v>8</v>
      </c>
      <c r="E20" s="57" t="s">
        <v>9</v>
      </c>
      <c r="F20" s="57" t="s">
        <v>10</v>
      </c>
      <c r="G20" s="55"/>
      <c r="H20" s="55"/>
      <c r="M20" s="12" t="s">
        <v>212</v>
      </c>
    </row>
    <row r="21" spans="1:13" x14ac:dyDescent="0.2">
      <c r="A21" s="1" t="s">
        <v>11</v>
      </c>
      <c r="B21" s="1"/>
      <c r="C21" s="1"/>
      <c r="D21" s="1"/>
      <c r="E21" s="1"/>
      <c r="F21" s="1"/>
      <c r="G21" s="1"/>
      <c r="H21" s="1"/>
    </row>
    <row r="22" spans="1:13" x14ac:dyDescent="0.2">
      <c r="A22" s="6" t="s">
        <v>51</v>
      </c>
      <c r="B22" s="63">
        <v>150</v>
      </c>
      <c r="C22" s="8">
        <v>15.42</v>
      </c>
      <c r="D22" s="8">
        <v>13.62</v>
      </c>
      <c r="E22" s="8">
        <v>42.28</v>
      </c>
      <c r="F22" s="8">
        <v>361.12</v>
      </c>
      <c r="G22" s="66" t="s">
        <v>52</v>
      </c>
      <c r="H22" s="9" t="s">
        <v>53</v>
      </c>
    </row>
    <row r="23" spans="1:13" x14ac:dyDescent="0.2">
      <c r="A23" s="64" t="s">
        <v>18</v>
      </c>
      <c r="B23" s="65">
        <v>40</v>
      </c>
      <c r="C23" s="28">
        <f>4.75/50*40</f>
        <v>3.8</v>
      </c>
      <c r="D23" s="28">
        <f>1.5/50*40</f>
        <v>1.2</v>
      </c>
      <c r="E23" s="28">
        <f>26/50*40</f>
        <v>20.8</v>
      </c>
      <c r="F23" s="28">
        <f>132.5/40*30</f>
        <v>99.375</v>
      </c>
      <c r="G23" s="66" t="s">
        <v>19</v>
      </c>
      <c r="H23" s="9" t="s">
        <v>20</v>
      </c>
    </row>
    <row r="24" spans="1:13" x14ac:dyDescent="0.2">
      <c r="A24" s="6" t="s">
        <v>54</v>
      </c>
      <c r="B24" s="63">
        <v>100</v>
      </c>
      <c r="C24" s="28">
        <v>0.4</v>
      </c>
      <c r="D24" s="28">
        <v>0.4</v>
      </c>
      <c r="E24" s="28">
        <f>19.6/2</f>
        <v>9.8000000000000007</v>
      </c>
      <c r="F24" s="28">
        <f>94/2</f>
        <v>47</v>
      </c>
      <c r="G24" s="66" t="s">
        <v>55</v>
      </c>
      <c r="H24" s="6" t="s">
        <v>56</v>
      </c>
    </row>
    <row r="25" spans="1:13" x14ac:dyDescent="0.2">
      <c r="A25" s="20" t="s">
        <v>57</v>
      </c>
      <c r="B25" s="77">
        <v>222</v>
      </c>
      <c r="C25" s="13">
        <v>0.13</v>
      </c>
      <c r="D25" s="13">
        <v>0.02</v>
      </c>
      <c r="E25" s="13">
        <v>15.2</v>
      </c>
      <c r="F25" s="13">
        <v>62</v>
      </c>
      <c r="G25" s="69" t="s">
        <v>58</v>
      </c>
      <c r="H25" s="81" t="s">
        <v>59</v>
      </c>
    </row>
    <row r="26" spans="1:13" x14ac:dyDescent="0.2">
      <c r="A26" s="16" t="s">
        <v>25</v>
      </c>
      <c r="B26" s="74">
        <f>SUM(B22:B25)</f>
        <v>512</v>
      </c>
      <c r="C26" s="17">
        <f>SUM(C22:C25)</f>
        <v>19.749999999999996</v>
      </c>
      <c r="D26" s="17">
        <f>SUM(D22:D25)</f>
        <v>15.239999999999998</v>
      </c>
      <c r="E26" s="17">
        <f>SUM(E22:E25)</f>
        <v>88.08</v>
      </c>
      <c r="F26" s="17">
        <f>SUM(F22:F25)</f>
        <v>569.495</v>
      </c>
      <c r="G26" s="4"/>
      <c r="H26" s="6"/>
    </row>
    <row r="27" spans="1:13" x14ac:dyDescent="0.2">
      <c r="A27" s="49" t="s">
        <v>211</v>
      </c>
      <c r="B27" s="75"/>
      <c r="C27" s="75"/>
      <c r="D27" s="75"/>
      <c r="E27" s="75"/>
      <c r="F27" s="75"/>
      <c r="G27" s="50"/>
      <c r="H27" s="51"/>
    </row>
    <row r="28" spans="1:13" s="83" customFormat="1" ht="12.75" customHeight="1" x14ac:dyDescent="0.3">
      <c r="A28" s="6" t="s">
        <v>60</v>
      </c>
      <c r="B28" s="59">
        <v>200</v>
      </c>
      <c r="C28" s="8">
        <v>4.4000000000000004</v>
      </c>
      <c r="D28" s="8">
        <v>4.2</v>
      </c>
      <c r="E28" s="8">
        <v>13.2</v>
      </c>
      <c r="F28" s="8">
        <v>118.6</v>
      </c>
      <c r="G28" s="82" t="s">
        <v>61</v>
      </c>
      <c r="H28" s="6" t="s">
        <v>213</v>
      </c>
    </row>
    <row r="29" spans="1:13" ht="12.75" customHeight="1" x14ac:dyDescent="0.2">
      <c r="A29" s="11" t="s">
        <v>21</v>
      </c>
      <c r="B29" s="67">
        <v>215</v>
      </c>
      <c r="C29" s="68">
        <v>7.0000000000000007E-2</v>
      </c>
      <c r="D29" s="68">
        <v>0.02</v>
      </c>
      <c r="E29" s="68">
        <v>15</v>
      </c>
      <c r="F29" s="68">
        <v>60</v>
      </c>
      <c r="G29" s="69" t="s">
        <v>22</v>
      </c>
      <c r="H29" s="70" t="s">
        <v>23</v>
      </c>
    </row>
    <row r="30" spans="1:13" x14ac:dyDescent="0.2">
      <c r="A30" s="14" t="s">
        <v>45</v>
      </c>
      <c r="B30" s="77">
        <v>20</v>
      </c>
      <c r="C30" s="8">
        <v>1.3</v>
      </c>
      <c r="D30" s="8">
        <v>0.2</v>
      </c>
      <c r="E30" s="8">
        <v>8.6</v>
      </c>
      <c r="F30" s="8">
        <v>43</v>
      </c>
      <c r="G30" s="41">
        <v>11</v>
      </c>
      <c r="H30" s="11" t="s">
        <v>47</v>
      </c>
    </row>
    <row r="31" spans="1:13" x14ac:dyDescent="0.2">
      <c r="A31" s="16" t="s">
        <v>25</v>
      </c>
      <c r="B31" s="74">
        <f>SUM(B28:B30)</f>
        <v>435</v>
      </c>
      <c r="C31" s="17">
        <f>SUM(C28:C30)</f>
        <v>5.7700000000000005</v>
      </c>
      <c r="D31" s="17">
        <f>SUM(D28:D30)</f>
        <v>4.42</v>
      </c>
      <c r="E31" s="17">
        <f>SUM(E28:E30)</f>
        <v>36.799999999999997</v>
      </c>
      <c r="F31" s="17">
        <f>SUM(F28:F30)</f>
        <v>221.6</v>
      </c>
      <c r="G31" s="4"/>
      <c r="H31" s="6"/>
    </row>
    <row r="32" spans="1:13" x14ac:dyDescent="0.2">
      <c r="A32" s="16" t="s">
        <v>184</v>
      </c>
      <c r="B32" s="74">
        <f>SUM(B26,B31)</f>
        <v>947</v>
      </c>
      <c r="C32" s="5">
        <f>SUM(C26,C31)</f>
        <v>25.519999999999996</v>
      </c>
      <c r="D32" s="5">
        <f>SUM(D26,D31)</f>
        <v>19.659999999999997</v>
      </c>
      <c r="E32" s="5">
        <f>SUM(E26,E31)</f>
        <v>124.88</v>
      </c>
      <c r="F32" s="5">
        <f>SUM(F26,F31)</f>
        <v>791.09500000000003</v>
      </c>
      <c r="G32" s="4"/>
      <c r="H32" s="6"/>
    </row>
    <row r="33" spans="1:8" x14ac:dyDescent="0.2">
      <c r="A33" s="49" t="s">
        <v>72</v>
      </c>
      <c r="B33" s="50"/>
      <c r="C33" s="50"/>
      <c r="D33" s="50"/>
      <c r="E33" s="50"/>
      <c r="F33" s="50"/>
      <c r="G33" s="50"/>
      <c r="H33" s="51"/>
    </row>
    <row r="34" spans="1:8" ht="9.75" customHeight="1" x14ac:dyDescent="0.2">
      <c r="A34" s="43" t="s">
        <v>2</v>
      </c>
      <c r="B34" s="52" t="s">
        <v>3</v>
      </c>
      <c r="C34" s="53"/>
      <c r="D34" s="53"/>
      <c r="E34" s="53"/>
      <c r="F34" s="53"/>
      <c r="G34" s="43" t="s">
        <v>4</v>
      </c>
      <c r="H34" s="43" t="s">
        <v>5</v>
      </c>
    </row>
    <row r="35" spans="1:8" ht="15.75" customHeight="1" x14ac:dyDescent="0.2">
      <c r="A35" s="55"/>
      <c r="B35" s="56" t="s">
        <v>6</v>
      </c>
      <c r="C35" s="57" t="s">
        <v>7</v>
      </c>
      <c r="D35" s="57" t="s">
        <v>8</v>
      </c>
      <c r="E35" s="57" t="s">
        <v>9</v>
      </c>
      <c r="F35" s="57" t="s">
        <v>10</v>
      </c>
      <c r="G35" s="55"/>
      <c r="H35" s="55"/>
    </row>
    <row r="36" spans="1:8" x14ac:dyDescent="0.2">
      <c r="A36" s="1" t="s">
        <v>11</v>
      </c>
      <c r="B36" s="1"/>
      <c r="C36" s="43"/>
      <c r="D36" s="43"/>
      <c r="E36" s="43"/>
      <c r="F36" s="43"/>
      <c r="G36" s="1"/>
      <c r="H36" s="1"/>
    </row>
    <row r="37" spans="1:8" x14ac:dyDescent="0.2">
      <c r="A37" s="11" t="s">
        <v>73</v>
      </c>
      <c r="B37" s="63">
        <v>90</v>
      </c>
      <c r="C37" s="8">
        <v>11.71</v>
      </c>
      <c r="D37" s="8">
        <v>15.73</v>
      </c>
      <c r="E37" s="8">
        <v>12.03</v>
      </c>
      <c r="F37" s="8">
        <v>238.5</v>
      </c>
      <c r="G37" s="66" t="s">
        <v>74</v>
      </c>
      <c r="H37" s="9" t="s">
        <v>75</v>
      </c>
    </row>
    <row r="38" spans="1:8" x14ac:dyDescent="0.2">
      <c r="A38" s="11" t="s">
        <v>36</v>
      </c>
      <c r="B38" s="84">
        <v>150</v>
      </c>
      <c r="C38" s="68">
        <v>3.06</v>
      </c>
      <c r="D38" s="68">
        <v>4.8</v>
      </c>
      <c r="E38" s="68">
        <v>20.440000000000001</v>
      </c>
      <c r="F38" s="68">
        <v>137.25</v>
      </c>
      <c r="G38" s="26" t="s">
        <v>37</v>
      </c>
      <c r="H38" s="11" t="s">
        <v>38</v>
      </c>
    </row>
    <row r="39" spans="1:8" ht="20.399999999999999" x14ac:dyDescent="0.2">
      <c r="A39" s="85" t="s">
        <v>76</v>
      </c>
      <c r="B39" s="59">
        <v>60</v>
      </c>
      <c r="C39" s="8">
        <v>0.66</v>
      </c>
      <c r="D39" s="8">
        <v>0.12</v>
      </c>
      <c r="E39" s="8">
        <v>2.2799999999999998</v>
      </c>
      <c r="F39" s="8">
        <v>13.2</v>
      </c>
      <c r="G39" s="86" t="s">
        <v>77</v>
      </c>
      <c r="H39" s="11" t="s">
        <v>78</v>
      </c>
    </row>
    <row r="40" spans="1:8" x14ac:dyDescent="0.2">
      <c r="A40" s="14" t="s">
        <v>79</v>
      </c>
      <c r="B40" s="63">
        <v>40</v>
      </c>
      <c r="C40" s="28">
        <v>3.2</v>
      </c>
      <c r="D40" s="28">
        <v>0.4</v>
      </c>
      <c r="E40" s="28">
        <v>20.399999999999999</v>
      </c>
      <c r="F40" s="28">
        <v>100</v>
      </c>
      <c r="G40" s="82" t="s">
        <v>46</v>
      </c>
      <c r="H40" s="11" t="s">
        <v>49</v>
      </c>
    </row>
    <row r="41" spans="1:8" x14ac:dyDescent="0.2">
      <c r="A41" s="11" t="s">
        <v>21</v>
      </c>
      <c r="B41" s="67">
        <v>215</v>
      </c>
      <c r="C41" s="68">
        <v>7.0000000000000007E-2</v>
      </c>
      <c r="D41" s="68">
        <v>0.02</v>
      </c>
      <c r="E41" s="68">
        <v>15</v>
      </c>
      <c r="F41" s="68">
        <v>60</v>
      </c>
      <c r="G41" s="69" t="s">
        <v>22</v>
      </c>
      <c r="H41" s="70" t="s">
        <v>23</v>
      </c>
    </row>
    <row r="42" spans="1:8" x14ac:dyDescent="0.2">
      <c r="A42" s="16" t="s">
        <v>25</v>
      </c>
      <c r="B42" s="74">
        <f>SUM(B37:B41)</f>
        <v>555</v>
      </c>
      <c r="C42" s="17">
        <f>SUM(C37:C41)</f>
        <v>18.700000000000003</v>
      </c>
      <c r="D42" s="17">
        <f>SUM(D37:D41)</f>
        <v>21.07</v>
      </c>
      <c r="E42" s="17">
        <f>SUM(E37:E41)</f>
        <v>70.150000000000006</v>
      </c>
      <c r="F42" s="17">
        <f>SUM(F37:F41)</f>
        <v>548.95000000000005</v>
      </c>
      <c r="G42" s="4"/>
      <c r="H42" s="6"/>
    </row>
    <row r="43" spans="1:8" x14ac:dyDescent="0.2">
      <c r="A43" s="49" t="s">
        <v>211</v>
      </c>
      <c r="B43" s="75"/>
      <c r="C43" s="75"/>
      <c r="D43" s="75"/>
      <c r="E43" s="75"/>
      <c r="F43" s="75"/>
      <c r="G43" s="50"/>
      <c r="H43" s="51"/>
    </row>
    <row r="44" spans="1:8" ht="12.75" customHeight="1" x14ac:dyDescent="0.2">
      <c r="A44" s="6" t="s">
        <v>80</v>
      </c>
      <c r="B44" s="77">
        <v>200</v>
      </c>
      <c r="C44" s="8">
        <v>1.38</v>
      </c>
      <c r="D44" s="8">
        <v>5.2</v>
      </c>
      <c r="E44" s="8">
        <v>8.92</v>
      </c>
      <c r="F44" s="8">
        <v>88.2</v>
      </c>
      <c r="G44" s="76" t="s">
        <v>81</v>
      </c>
      <c r="H44" s="20" t="s">
        <v>82</v>
      </c>
    </row>
    <row r="45" spans="1:8" ht="12.75" customHeight="1" x14ac:dyDescent="0.2">
      <c r="A45" s="11" t="s">
        <v>21</v>
      </c>
      <c r="B45" s="84">
        <v>215</v>
      </c>
      <c r="C45" s="13">
        <v>7.0000000000000007E-2</v>
      </c>
      <c r="D45" s="13">
        <v>0.02</v>
      </c>
      <c r="E45" s="13">
        <v>15</v>
      </c>
      <c r="F45" s="13">
        <v>60</v>
      </c>
      <c r="G45" s="82" t="s">
        <v>22</v>
      </c>
      <c r="H45" s="6" t="s">
        <v>23</v>
      </c>
    </row>
    <row r="46" spans="1:8" x14ac:dyDescent="0.2">
      <c r="A46" s="14" t="s">
        <v>45</v>
      </c>
      <c r="B46" s="77">
        <v>20</v>
      </c>
      <c r="C46" s="8">
        <v>1.3</v>
      </c>
      <c r="D46" s="8">
        <v>0.2</v>
      </c>
      <c r="E46" s="8">
        <v>8.6</v>
      </c>
      <c r="F46" s="8">
        <v>43</v>
      </c>
      <c r="G46" s="41">
        <v>11</v>
      </c>
      <c r="H46" s="11" t="s">
        <v>47</v>
      </c>
    </row>
    <row r="47" spans="1:8" x14ac:dyDescent="0.2">
      <c r="A47" s="16" t="s">
        <v>25</v>
      </c>
      <c r="B47" s="74">
        <f>SUM(B44:B46)</f>
        <v>435</v>
      </c>
      <c r="C47" s="17">
        <f>SUM(C44:C46)</f>
        <v>2.75</v>
      </c>
      <c r="D47" s="17">
        <f>SUM(D44:D46)</f>
        <v>5.42</v>
      </c>
      <c r="E47" s="17">
        <f>SUM(E44:E46)</f>
        <v>32.520000000000003</v>
      </c>
      <c r="F47" s="17">
        <f>SUM(F44:F46)</f>
        <v>191.2</v>
      </c>
      <c r="G47" s="4"/>
      <c r="H47" s="6"/>
    </row>
    <row r="48" spans="1:8" x14ac:dyDescent="0.2">
      <c r="A48" s="16" t="s">
        <v>184</v>
      </c>
      <c r="B48" s="74">
        <f>SUM(B42,B47)</f>
        <v>990</v>
      </c>
      <c r="C48" s="5">
        <f>SUM(C42,C47)</f>
        <v>21.450000000000003</v>
      </c>
      <c r="D48" s="5">
        <f>SUM(D42,D47)</f>
        <v>26.490000000000002</v>
      </c>
      <c r="E48" s="5">
        <f>SUM(E42,E47)</f>
        <v>102.67000000000002</v>
      </c>
      <c r="F48" s="5">
        <f>SUM(F42,F47)</f>
        <v>740.15000000000009</v>
      </c>
      <c r="G48" s="4"/>
      <c r="H48" s="6"/>
    </row>
    <row r="49" spans="1:8" x14ac:dyDescent="0.2">
      <c r="A49" s="79" t="s">
        <v>92</v>
      </c>
      <c r="B49" s="50"/>
      <c r="C49" s="50"/>
      <c r="D49" s="50"/>
      <c r="E49" s="50"/>
      <c r="F49" s="50"/>
      <c r="G49" s="75"/>
      <c r="H49" s="80"/>
    </row>
    <row r="50" spans="1:8" ht="9" customHeight="1" x14ac:dyDescent="0.2">
      <c r="A50" s="43" t="s">
        <v>2</v>
      </c>
      <c r="B50" s="52" t="s">
        <v>3</v>
      </c>
      <c r="C50" s="53"/>
      <c r="D50" s="53"/>
      <c r="E50" s="53"/>
      <c r="F50" s="53"/>
      <c r="G50" s="43" t="s">
        <v>4</v>
      </c>
      <c r="H50" s="43" t="s">
        <v>5</v>
      </c>
    </row>
    <row r="51" spans="1:8" ht="12.75" customHeight="1" x14ac:dyDescent="0.2">
      <c r="A51" s="55"/>
      <c r="B51" s="56" t="s">
        <v>6</v>
      </c>
      <c r="C51" s="57" t="s">
        <v>7</v>
      </c>
      <c r="D51" s="57" t="s">
        <v>8</v>
      </c>
      <c r="E51" s="57" t="s">
        <v>9</v>
      </c>
      <c r="F51" s="57" t="s">
        <v>10</v>
      </c>
      <c r="G51" s="55"/>
      <c r="H51" s="55"/>
    </row>
    <row r="52" spans="1:8" x14ac:dyDescent="0.2">
      <c r="A52" s="1" t="s">
        <v>11</v>
      </c>
      <c r="B52" s="1"/>
      <c r="C52" s="43"/>
      <c r="D52" s="43"/>
      <c r="E52" s="43"/>
      <c r="F52" s="43"/>
      <c r="G52" s="1"/>
      <c r="H52" s="1"/>
    </row>
    <row r="53" spans="1:8" x14ac:dyDescent="0.2">
      <c r="A53" s="6" t="s">
        <v>93</v>
      </c>
      <c r="B53" s="59">
        <v>220</v>
      </c>
      <c r="C53" s="60">
        <v>14.88</v>
      </c>
      <c r="D53" s="60">
        <v>17.510000000000002</v>
      </c>
      <c r="E53" s="60">
        <v>37.520000000000003</v>
      </c>
      <c r="F53" s="60">
        <v>367.84</v>
      </c>
      <c r="G53" s="87" t="s">
        <v>192</v>
      </c>
      <c r="H53" s="62" t="s">
        <v>95</v>
      </c>
    </row>
    <row r="54" spans="1:8" s="83" customFormat="1" x14ac:dyDescent="0.3">
      <c r="A54" s="20" t="s">
        <v>96</v>
      </c>
      <c r="B54" s="63">
        <v>60</v>
      </c>
      <c r="C54" s="8">
        <f>12.03*0.6</f>
        <v>7.2179999999999991</v>
      </c>
      <c r="D54" s="8">
        <v>7.4</v>
      </c>
      <c r="E54" s="8">
        <f>27.3*0.6</f>
        <v>16.38</v>
      </c>
      <c r="F54" s="8">
        <f>266.3*0.6</f>
        <v>159.78</v>
      </c>
      <c r="G54" s="66">
        <v>430</v>
      </c>
      <c r="H54" s="20" t="s">
        <v>97</v>
      </c>
    </row>
    <row r="55" spans="1:8" x14ac:dyDescent="0.2">
      <c r="A55" s="20" t="s">
        <v>57</v>
      </c>
      <c r="B55" s="77">
        <v>222</v>
      </c>
      <c r="C55" s="13">
        <v>0.13</v>
      </c>
      <c r="D55" s="13">
        <v>0.02</v>
      </c>
      <c r="E55" s="13">
        <v>15.2</v>
      </c>
      <c r="F55" s="13">
        <v>62</v>
      </c>
      <c r="G55" s="69" t="s">
        <v>58</v>
      </c>
      <c r="H55" s="81" t="s">
        <v>59</v>
      </c>
    </row>
    <row r="56" spans="1:8" x14ac:dyDescent="0.2">
      <c r="A56" s="16" t="s">
        <v>25</v>
      </c>
      <c r="B56" s="74">
        <f>SUM(B53:B55)</f>
        <v>502</v>
      </c>
      <c r="C56" s="5">
        <f>SUM(C53:C55)</f>
        <v>22.227999999999998</v>
      </c>
      <c r="D56" s="5">
        <f>SUM(D53:D55)</f>
        <v>24.930000000000003</v>
      </c>
      <c r="E56" s="5">
        <f>SUM(E53:E55)</f>
        <v>69.100000000000009</v>
      </c>
      <c r="F56" s="5">
        <f>SUM(F53:F55)</f>
        <v>589.62</v>
      </c>
      <c r="G56" s="4"/>
      <c r="H56" s="6"/>
    </row>
    <row r="57" spans="1:8" x14ac:dyDescent="0.2">
      <c r="A57" s="49" t="s">
        <v>211</v>
      </c>
      <c r="B57" s="75"/>
      <c r="C57" s="75"/>
      <c r="D57" s="75"/>
      <c r="E57" s="75"/>
      <c r="F57" s="75"/>
      <c r="G57" s="50"/>
      <c r="H57" s="51"/>
    </row>
    <row r="58" spans="1:8" s="27" customFormat="1" x14ac:dyDescent="0.2">
      <c r="A58" s="23" t="s">
        <v>214</v>
      </c>
      <c r="B58" s="24">
        <v>200</v>
      </c>
      <c r="C58" s="25">
        <v>1.56</v>
      </c>
      <c r="D58" s="25">
        <v>5.2</v>
      </c>
      <c r="E58" s="25">
        <v>8.6</v>
      </c>
      <c r="F58" s="25">
        <v>87.89</v>
      </c>
      <c r="G58" s="26" t="s">
        <v>99</v>
      </c>
      <c r="H58" s="9" t="s">
        <v>100</v>
      </c>
    </row>
    <row r="59" spans="1:8" ht="12.75" customHeight="1" x14ac:dyDescent="0.2">
      <c r="A59" s="11" t="s">
        <v>21</v>
      </c>
      <c r="B59" s="67">
        <v>215</v>
      </c>
      <c r="C59" s="68">
        <v>7.0000000000000007E-2</v>
      </c>
      <c r="D59" s="68">
        <v>0.02</v>
      </c>
      <c r="E59" s="68">
        <v>15</v>
      </c>
      <c r="F59" s="68">
        <v>60</v>
      </c>
      <c r="G59" s="69" t="s">
        <v>22</v>
      </c>
      <c r="H59" s="70" t="s">
        <v>23</v>
      </c>
    </row>
    <row r="60" spans="1:8" x14ac:dyDescent="0.2">
      <c r="A60" s="14" t="s">
        <v>45</v>
      </c>
      <c r="B60" s="77">
        <v>20</v>
      </c>
      <c r="C60" s="8">
        <v>1.3</v>
      </c>
      <c r="D60" s="8">
        <v>0.2</v>
      </c>
      <c r="E60" s="8">
        <v>8.6</v>
      </c>
      <c r="F60" s="8">
        <v>43</v>
      </c>
      <c r="G60" s="41">
        <v>11</v>
      </c>
      <c r="H60" s="11" t="s">
        <v>47</v>
      </c>
    </row>
    <row r="61" spans="1:8" x14ac:dyDescent="0.2">
      <c r="A61" s="16" t="s">
        <v>25</v>
      </c>
      <c r="B61" s="74">
        <f>SUM(B58:B60)</f>
        <v>435</v>
      </c>
      <c r="C61" s="17">
        <f>SUM(C58:C60)</f>
        <v>2.93</v>
      </c>
      <c r="D61" s="17">
        <f>SUM(D58:D60)</f>
        <v>5.42</v>
      </c>
      <c r="E61" s="17">
        <f>SUM(E58:E60)</f>
        <v>32.200000000000003</v>
      </c>
      <c r="F61" s="17">
        <f>SUM(F58:F60)</f>
        <v>190.89</v>
      </c>
      <c r="G61" s="4"/>
      <c r="H61" s="6"/>
    </row>
    <row r="62" spans="1:8" x14ac:dyDescent="0.2">
      <c r="A62" s="16" t="s">
        <v>184</v>
      </c>
      <c r="B62" s="74">
        <f>SUM(B56,B61)</f>
        <v>937</v>
      </c>
      <c r="C62" s="5">
        <f>SUM(C56,C61)</f>
        <v>25.157999999999998</v>
      </c>
      <c r="D62" s="5">
        <f>SUM(D56,D61)</f>
        <v>30.35</v>
      </c>
      <c r="E62" s="5">
        <f>SUM(E56,E61)</f>
        <v>101.30000000000001</v>
      </c>
      <c r="F62" s="5">
        <f>SUM(F56,F61)</f>
        <v>780.51</v>
      </c>
      <c r="G62" s="4"/>
      <c r="H62" s="6"/>
    </row>
    <row r="63" spans="1:8" x14ac:dyDescent="0.2">
      <c r="A63" s="3" t="s">
        <v>111</v>
      </c>
      <c r="B63" s="3"/>
      <c r="C63" s="3"/>
      <c r="D63" s="3"/>
      <c r="E63" s="3"/>
      <c r="F63" s="3"/>
      <c r="G63" s="3"/>
      <c r="H63" s="3"/>
    </row>
    <row r="64" spans="1:8" x14ac:dyDescent="0.2">
      <c r="A64" s="43" t="s">
        <v>2</v>
      </c>
      <c r="B64" s="52" t="s">
        <v>3</v>
      </c>
      <c r="C64" s="53"/>
      <c r="D64" s="53"/>
      <c r="E64" s="53"/>
      <c r="F64" s="53"/>
      <c r="G64" s="43" t="s">
        <v>4</v>
      </c>
      <c r="H64" s="43" t="s">
        <v>5</v>
      </c>
    </row>
    <row r="65" spans="1:8" ht="13.5" customHeight="1" x14ac:dyDescent="0.2">
      <c r="A65" s="55"/>
      <c r="B65" s="56" t="s">
        <v>6</v>
      </c>
      <c r="C65" s="57" t="s">
        <v>7</v>
      </c>
      <c r="D65" s="57" t="s">
        <v>8</v>
      </c>
      <c r="E65" s="57" t="s">
        <v>9</v>
      </c>
      <c r="F65" s="57" t="s">
        <v>10</v>
      </c>
      <c r="G65" s="55"/>
      <c r="H65" s="55"/>
    </row>
    <row r="66" spans="1:8" x14ac:dyDescent="0.2">
      <c r="A66" s="1" t="s">
        <v>11</v>
      </c>
      <c r="B66" s="1"/>
      <c r="C66" s="1"/>
      <c r="D66" s="1"/>
      <c r="E66" s="1"/>
      <c r="F66" s="1"/>
      <c r="G66" s="1"/>
      <c r="H66" s="1"/>
    </row>
    <row r="67" spans="1:8" ht="11.4" customHeight="1" x14ac:dyDescent="0.2">
      <c r="A67" s="58" t="s">
        <v>112</v>
      </c>
      <c r="B67" s="77">
        <v>205</v>
      </c>
      <c r="C67" s="60">
        <v>8.6</v>
      </c>
      <c r="D67" s="60">
        <v>7.46</v>
      </c>
      <c r="E67" s="60">
        <v>44.26</v>
      </c>
      <c r="F67" s="60">
        <v>279</v>
      </c>
      <c r="G67" s="88" t="s">
        <v>197</v>
      </c>
      <c r="H67" s="9" t="s">
        <v>113</v>
      </c>
    </row>
    <row r="68" spans="1:8" ht="11.4" customHeight="1" x14ac:dyDescent="0.2">
      <c r="A68" s="62" t="s">
        <v>15</v>
      </c>
      <c r="B68" s="63">
        <v>20</v>
      </c>
      <c r="C68" s="8">
        <v>4.6399999999999997</v>
      </c>
      <c r="D68" s="8">
        <v>5.9</v>
      </c>
      <c r="E68" s="8">
        <v>0</v>
      </c>
      <c r="F68" s="8">
        <v>72</v>
      </c>
      <c r="G68" s="61" t="s">
        <v>16</v>
      </c>
      <c r="H68" s="6" t="s">
        <v>17</v>
      </c>
    </row>
    <row r="69" spans="1:8" x14ac:dyDescent="0.2">
      <c r="A69" s="64" t="s">
        <v>18</v>
      </c>
      <c r="B69" s="59">
        <v>50</v>
      </c>
      <c r="C69" s="28">
        <v>4.75</v>
      </c>
      <c r="D69" s="28">
        <v>1.5</v>
      </c>
      <c r="E69" s="28">
        <v>26</v>
      </c>
      <c r="F69" s="28">
        <v>132.5</v>
      </c>
      <c r="G69" s="66" t="s">
        <v>19</v>
      </c>
      <c r="H69" s="9" t="s">
        <v>20</v>
      </c>
    </row>
    <row r="70" spans="1:8" x14ac:dyDescent="0.2">
      <c r="A70" s="6" t="s">
        <v>54</v>
      </c>
      <c r="B70" s="63">
        <v>100</v>
      </c>
      <c r="C70" s="89">
        <v>0.4</v>
      </c>
      <c r="D70" s="89">
        <v>0.4</v>
      </c>
      <c r="E70" s="89">
        <f>19.6/2</f>
        <v>9.8000000000000007</v>
      </c>
      <c r="F70" s="89">
        <f>94/2</f>
        <v>47</v>
      </c>
      <c r="G70" s="66" t="s">
        <v>55</v>
      </c>
      <c r="H70" s="6" t="s">
        <v>56</v>
      </c>
    </row>
    <row r="71" spans="1:8" x14ac:dyDescent="0.2">
      <c r="A71" s="11" t="s">
        <v>21</v>
      </c>
      <c r="B71" s="67">
        <v>215</v>
      </c>
      <c r="C71" s="68">
        <v>7.0000000000000007E-2</v>
      </c>
      <c r="D71" s="68">
        <v>0.02</v>
      </c>
      <c r="E71" s="68">
        <v>15</v>
      </c>
      <c r="F71" s="68">
        <v>60</v>
      </c>
      <c r="G71" s="69" t="s">
        <v>22</v>
      </c>
      <c r="H71" s="70" t="s">
        <v>23</v>
      </c>
    </row>
    <row r="72" spans="1:8" x14ac:dyDescent="0.2">
      <c r="A72" s="16" t="s">
        <v>25</v>
      </c>
      <c r="B72" s="74">
        <f>SUM(B67:B71)</f>
        <v>590</v>
      </c>
      <c r="C72" s="5">
        <f>SUM(C67:C71)</f>
        <v>18.459999999999997</v>
      </c>
      <c r="D72" s="5">
        <f>SUM(D67:D71)</f>
        <v>15.28</v>
      </c>
      <c r="E72" s="5">
        <f>SUM(E67:E71)</f>
        <v>95.059999999999988</v>
      </c>
      <c r="F72" s="5">
        <f>SUM(F67:F71)</f>
        <v>590.5</v>
      </c>
      <c r="G72" s="4"/>
      <c r="H72" s="6"/>
    </row>
    <row r="73" spans="1:8" x14ac:dyDescent="0.2">
      <c r="A73" s="49" t="s">
        <v>211</v>
      </c>
      <c r="B73" s="75"/>
      <c r="C73" s="75"/>
      <c r="D73" s="75"/>
      <c r="E73" s="75"/>
      <c r="F73" s="75"/>
      <c r="G73" s="50"/>
      <c r="H73" s="51"/>
    </row>
    <row r="74" spans="1:8" ht="11.25" customHeight="1" x14ac:dyDescent="0.2">
      <c r="A74" s="6" t="s">
        <v>114</v>
      </c>
      <c r="B74" s="63">
        <v>200</v>
      </c>
      <c r="C74" s="8">
        <v>1.62</v>
      </c>
      <c r="D74" s="8">
        <v>2.19</v>
      </c>
      <c r="E74" s="8">
        <v>12.81</v>
      </c>
      <c r="F74" s="8">
        <v>77.13</v>
      </c>
      <c r="G74" s="76" t="s">
        <v>115</v>
      </c>
      <c r="H74" s="11" t="s">
        <v>116</v>
      </c>
    </row>
    <row r="75" spans="1:8" ht="12.75" customHeight="1" x14ac:dyDescent="0.2">
      <c r="A75" s="11" t="s">
        <v>21</v>
      </c>
      <c r="B75" s="67">
        <v>215</v>
      </c>
      <c r="C75" s="13">
        <v>7.0000000000000007E-2</v>
      </c>
      <c r="D75" s="13">
        <v>0.02</v>
      </c>
      <c r="E75" s="13">
        <v>15</v>
      </c>
      <c r="F75" s="13">
        <v>60</v>
      </c>
      <c r="G75" s="82" t="s">
        <v>22</v>
      </c>
      <c r="H75" s="70" t="s">
        <v>23</v>
      </c>
    </row>
    <row r="76" spans="1:8" x14ac:dyDescent="0.2">
      <c r="A76" s="14" t="s">
        <v>45</v>
      </c>
      <c r="B76" s="77">
        <v>20</v>
      </c>
      <c r="C76" s="8">
        <v>1.3</v>
      </c>
      <c r="D76" s="8">
        <v>0.2</v>
      </c>
      <c r="E76" s="8">
        <v>8.6</v>
      </c>
      <c r="F76" s="8">
        <v>43</v>
      </c>
      <c r="G76" s="41">
        <v>11</v>
      </c>
      <c r="H76" s="11" t="s">
        <v>47</v>
      </c>
    </row>
    <row r="77" spans="1:8" x14ac:dyDescent="0.2">
      <c r="A77" s="16" t="s">
        <v>25</v>
      </c>
      <c r="B77" s="74">
        <f>SUM(B74:B76)</f>
        <v>435</v>
      </c>
      <c r="C77" s="17">
        <f>SUM(C74:C76)</f>
        <v>2.99</v>
      </c>
      <c r="D77" s="17">
        <f>SUM(D74:D76)</f>
        <v>2.41</v>
      </c>
      <c r="E77" s="17">
        <f>SUM(E74:E76)</f>
        <v>36.410000000000004</v>
      </c>
      <c r="F77" s="17">
        <f>SUM(F74:F76)</f>
        <v>180.13</v>
      </c>
      <c r="G77" s="4"/>
      <c r="H77" s="6"/>
    </row>
    <row r="78" spans="1:8" x14ac:dyDescent="0.2">
      <c r="A78" s="16" t="s">
        <v>184</v>
      </c>
      <c r="B78" s="74">
        <f>SUM(B72,B77)</f>
        <v>1025</v>
      </c>
      <c r="C78" s="5">
        <f>SUM(C72,C77)</f>
        <v>21.449999999999996</v>
      </c>
      <c r="D78" s="5">
        <f>SUM(D72,D77)</f>
        <v>17.689999999999998</v>
      </c>
      <c r="E78" s="5">
        <f>SUM(E72,E77)</f>
        <v>131.47</v>
      </c>
      <c r="F78" s="5">
        <f>SUM(F72,F77)</f>
        <v>770.63</v>
      </c>
      <c r="G78" s="4"/>
      <c r="H78" s="6"/>
    </row>
    <row r="79" spans="1:8" x14ac:dyDescent="0.2">
      <c r="A79" s="90" t="s">
        <v>124</v>
      </c>
      <c r="B79" s="91"/>
      <c r="C79" s="91"/>
      <c r="D79" s="91"/>
      <c r="E79" s="91"/>
      <c r="F79" s="91"/>
      <c r="G79" s="92"/>
      <c r="H79" s="93"/>
    </row>
    <row r="80" spans="1:8" x14ac:dyDescent="0.2">
      <c r="A80" s="43" t="s">
        <v>2</v>
      </c>
      <c r="B80" s="52" t="s">
        <v>3</v>
      </c>
      <c r="C80" s="53"/>
      <c r="D80" s="53"/>
      <c r="E80" s="53"/>
      <c r="F80" s="53"/>
      <c r="G80" s="43" t="s">
        <v>4</v>
      </c>
      <c r="H80" s="43" t="s">
        <v>5</v>
      </c>
    </row>
    <row r="81" spans="1:8" ht="13.5" customHeight="1" x14ac:dyDescent="0.2">
      <c r="A81" s="55"/>
      <c r="B81" s="56" t="s">
        <v>6</v>
      </c>
      <c r="C81" s="57" t="s">
        <v>7</v>
      </c>
      <c r="D81" s="57" t="s">
        <v>8</v>
      </c>
      <c r="E81" s="57" t="s">
        <v>9</v>
      </c>
      <c r="F81" s="57" t="s">
        <v>10</v>
      </c>
      <c r="G81" s="55"/>
      <c r="H81" s="55"/>
    </row>
    <row r="82" spans="1:8" x14ac:dyDescent="0.2">
      <c r="A82" s="1" t="s">
        <v>11</v>
      </c>
      <c r="B82" s="1"/>
      <c r="C82" s="1"/>
      <c r="D82" s="1"/>
      <c r="E82" s="1"/>
      <c r="F82" s="1"/>
      <c r="G82" s="1"/>
      <c r="H82" s="1"/>
    </row>
    <row r="83" spans="1:8" x14ac:dyDescent="0.2">
      <c r="A83" s="11" t="s">
        <v>30</v>
      </c>
      <c r="B83" s="63">
        <v>90</v>
      </c>
      <c r="C83" s="8">
        <v>10.6</v>
      </c>
      <c r="D83" s="8">
        <v>12.6</v>
      </c>
      <c r="E83" s="8">
        <v>9.06</v>
      </c>
      <c r="F83" s="8">
        <v>207.09</v>
      </c>
      <c r="G83" s="26" t="s">
        <v>31</v>
      </c>
      <c r="H83" s="6" t="s">
        <v>32</v>
      </c>
    </row>
    <row r="84" spans="1:8" x14ac:dyDescent="0.2">
      <c r="A84" s="6" t="s">
        <v>125</v>
      </c>
      <c r="B84" s="63">
        <v>150</v>
      </c>
      <c r="C84" s="8">
        <v>2.6</v>
      </c>
      <c r="D84" s="8">
        <v>11.8</v>
      </c>
      <c r="E84" s="8">
        <v>12.81</v>
      </c>
      <c r="F84" s="8">
        <v>163.5</v>
      </c>
      <c r="G84" s="94" t="s">
        <v>126</v>
      </c>
      <c r="H84" s="9" t="s">
        <v>127</v>
      </c>
    </row>
    <row r="85" spans="1:8" x14ac:dyDescent="0.2">
      <c r="A85" s="14" t="s">
        <v>48</v>
      </c>
      <c r="B85" s="63">
        <v>60</v>
      </c>
      <c r="C85" s="28">
        <f>4/50*60</f>
        <v>4.8</v>
      </c>
      <c r="D85" s="28">
        <f>0.5/50*60</f>
        <v>0.6</v>
      </c>
      <c r="E85" s="28">
        <f>25.5/50*60</f>
        <v>30.6</v>
      </c>
      <c r="F85" s="28">
        <f>125/50*60</f>
        <v>150</v>
      </c>
      <c r="G85" s="66" t="s">
        <v>123</v>
      </c>
      <c r="H85" s="11" t="s">
        <v>49</v>
      </c>
    </row>
    <row r="86" spans="1:8" x14ac:dyDescent="0.2">
      <c r="A86" s="20" t="s">
        <v>57</v>
      </c>
      <c r="B86" s="77">
        <v>222</v>
      </c>
      <c r="C86" s="13">
        <v>0.13</v>
      </c>
      <c r="D86" s="13">
        <v>0.02</v>
      </c>
      <c r="E86" s="13">
        <v>15.2</v>
      </c>
      <c r="F86" s="13">
        <v>62</v>
      </c>
      <c r="G86" s="69" t="s">
        <v>58</v>
      </c>
      <c r="H86" s="81" t="s">
        <v>59</v>
      </c>
    </row>
    <row r="87" spans="1:8" x14ac:dyDescent="0.2">
      <c r="A87" s="16" t="s">
        <v>25</v>
      </c>
      <c r="B87" s="74">
        <f>SUM(B83:B86)</f>
        <v>522</v>
      </c>
      <c r="C87" s="17">
        <f>SUM(C83:C86)</f>
        <v>18.13</v>
      </c>
      <c r="D87" s="17">
        <f>SUM(D83:D86)</f>
        <v>25.02</v>
      </c>
      <c r="E87" s="17">
        <f>SUM(E83:E86)</f>
        <v>67.67</v>
      </c>
      <c r="F87" s="17">
        <f>SUM(F83:F86)</f>
        <v>582.59</v>
      </c>
      <c r="G87" s="4"/>
      <c r="H87" s="6"/>
    </row>
    <row r="88" spans="1:8" x14ac:dyDescent="0.2">
      <c r="A88" s="49" t="s">
        <v>211</v>
      </c>
      <c r="B88" s="75"/>
      <c r="C88" s="75"/>
      <c r="D88" s="75"/>
      <c r="E88" s="75"/>
      <c r="F88" s="75"/>
      <c r="G88" s="50"/>
      <c r="H88" s="51"/>
    </row>
    <row r="89" spans="1:8" s="2" customFormat="1" ht="12.75" customHeight="1" x14ac:dyDescent="0.2">
      <c r="A89" s="6" t="s">
        <v>128</v>
      </c>
      <c r="B89" s="7">
        <v>260</v>
      </c>
      <c r="C89" s="8">
        <v>1.51</v>
      </c>
      <c r="D89" s="8">
        <v>6.39</v>
      </c>
      <c r="E89" s="8">
        <v>7.99</v>
      </c>
      <c r="F89" s="8">
        <v>94.43</v>
      </c>
      <c r="G89" s="7" t="s">
        <v>129</v>
      </c>
      <c r="H89" s="20" t="s">
        <v>130</v>
      </c>
    </row>
    <row r="90" spans="1:8" ht="12.75" customHeight="1" x14ac:dyDescent="0.2">
      <c r="A90" s="11" t="s">
        <v>21</v>
      </c>
      <c r="B90" s="67">
        <v>215</v>
      </c>
      <c r="C90" s="68">
        <v>7.0000000000000007E-2</v>
      </c>
      <c r="D90" s="68">
        <v>0.02</v>
      </c>
      <c r="E90" s="68">
        <v>15</v>
      </c>
      <c r="F90" s="68">
        <v>60</v>
      </c>
      <c r="G90" s="69" t="s">
        <v>22</v>
      </c>
      <c r="H90" s="70" t="s">
        <v>23</v>
      </c>
    </row>
    <row r="91" spans="1:8" x14ac:dyDescent="0.2">
      <c r="A91" s="14" t="s">
        <v>45</v>
      </c>
      <c r="B91" s="77">
        <v>20</v>
      </c>
      <c r="C91" s="8">
        <v>1.3</v>
      </c>
      <c r="D91" s="8">
        <v>0.2</v>
      </c>
      <c r="E91" s="8">
        <v>8.6</v>
      </c>
      <c r="F91" s="8">
        <v>43</v>
      </c>
      <c r="G91" s="41">
        <v>11</v>
      </c>
      <c r="H91" s="11" t="s">
        <v>47</v>
      </c>
    </row>
    <row r="92" spans="1:8" x14ac:dyDescent="0.2">
      <c r="A92" s="16" t="s">
        <v>25</v>
      </c>
      <c r="B92" s="74">
        <f>SUM(B89:B91)</f>
        <v>495</v>
      </c>
      <c r="C92" s="17">
        <f>SUM(C89:C91)</f>
        <v>2.88</v>
      </c>
      <c r="D92" s="17">
        <f>SUM(D89:D91)</f>
        <v>6.6099999999999994</v>
      </c>
      <c r="E92" s="17">
        <f>SUM(E89:E91)</f>
        <v>31.590000000000003</v>
      </c>
      <c r="F92" s="17">
        <f>SUM(F89:F91)</f>
        <v>197.43</v>
      </c>
      <c r="G92" s="4"/>
      <c r="H92" s="6"/>
    </row>
    <row r="93" spans="1:8" x14ac:dyDescent="0.2">
      <c r="A93" s="16" t="s">
        <v>184</v>
      </c>
      <c r="B93" s="74">
        <f>SUM(B87,B92)</f>
        <v>1017</v>
      </c>
      <c r="C93" s="5">
        <f>SUM(C87,C92)</f>
        <v>21.009999999999998</v>
      </c>
      <c r="D93" s="5">
        <f>SUM(D87,D92)</f>
        <v>31.63</v>
      </c>
      <c r="E93" s="5">
        <f>SUM(E87,E92)</f>
        <v>99.26</v>
      </c>
      <c r="F93" s="5">
        <f>SUM(F87,F92)</f>
        <v>780.02</v>
      </c>
      <c r="G93" s="4"/>
      <c r="H93" s="6"/>
    </row>
    <row r="94" spans="1:8" x14ac:dyDescent="0.2">
      <c r="A94" s="3" t="s">
        <v>137</v>
      </c>
      <c r="B94" s="3"/>
      <c r="C94" s="3"/>
      <c r="D94" s="3"/>
      <c r="E94" s="3"/>
      <c r="F94" s="3"/>
      <c r="G94" s="3"/>
      <c r="H94" s="3"/>
    </row>
    <row r="95" spans="1:8" x14ac:dyDescent="0.2">
      <c r="A95" s="79" t="s">
        <v>1</v>
      </c>
      <c r="B95" s="50"/>
      <c r="C95" s="50"/>
      <c r="D95" s="50"/>
      <c r="E95" s="50"/>
      <c r="F95" s="50"/>
      <c r="G95" s="75"/>
      <c r="H95" s="80"/>
    </row>
    <row r="96" spans="1:8" x14ac:dyDescent="0.2">
      <c r="A96" s="43" t="s">
        <v>2</v>
      </c>
      <c r="B96" s="52" t="s">
        <v>3</v>
      </c>
      <c r="C96" s="53"/>
      <c r="D96" s="53"/>
      <c r="E96" s="53"/>
      <c r="F96" s="53"/>
      <c r="G96" s="43" t="s">
        <v>4</v>
      </c>
      <c r="H96" s="43" t="s">
        <v>5</v>
      </c>
    </row>
    <row r="97" spans="1:8" ht="14.25" customHeight="1" x14ac:dyDescent="0.2">
      <c r="A97" s="55"/>
      <c r="B97" s="56" t="s">
        <v>6</v>
      </c>
      <c r="C97" s="57" t="s">
        <v>7</v>
      </c>
      <c r="D97" s="57" t="s">
        <v>8</v>
      </c>
      <c r="E97" s="57" t="s">
        <v>9</v>
      </c>
      <c r="F97" s="57" t="s">
        <v>10</v>
      </c>
      <c r="G97" s="55"/>
      <c r="H97" s="55"/>
    </row>
    <row r="98" spans="1:8" x14ac:dyDescent="0.2">
      <c r="A98" s="1" t="s">
        <v>11</v>
      </c>
      <c r="B98" s="1"/>
      <c r="C98" s="43"/>
      <c r="D98" s="43"/>
      <c r="E98" s="43"/>
      <c r="F98" s="43"/>
      <c r="G98" s="1"/>
      <c r="H98" s="1"/>
    </row>
    <row r="99" spans="1:8" x14ac:dyDescent="0.2">
      <c r="A99" s="81" t="s">
        <v>138</v>
      </c>
      <c r="B99" s="59">
        <v>205</v>
      </c>
      <c r="C99" s="8">
        <v>5.96</v>
      </c>
      <c r="D99" s="8">
        <v>7.25</v>
      </c>
      <c r="E99" s="8">
        <v>42.89</v>
      </c>
      <c r="F99" s="8">
        <v>261</v>
      </c>
      <c r="G99" s="88" t="s">
        <v>204</v>
      </c>
      <c r="H99" s="14" t="s">
        <v>140</v>
      </c>
    </row>
    <row r="100" spans="1:8" ht="11.4" customHeight="1" x14ac:dyDescent="0.2">
      <c r="A100" s="62" t="s">
        <v>15</v>
      </c>
      <c r="B100" s="63">
        <v>30</v>
      </c>
      <c r="C100" s="28">
        <v>6.96</v>
      </c>
      <c r="D100" s="28">
        <v>8.85</v>
      </c>
      <c r="E100" s="28">
        <v>0</v>
      </c>
      <c r="F100" s="28">
        <v>108</v>
      </c>
      <c r="G100" s="61" t="s">
        <v>16</v>
      </c>
      <c r="H100" s="6" t="s">
        <v>17</v>
      </c>
    </row>
    <row r="101" spans="1:8" s="19" customFormat="1" x14ac:dyDescent="0.2">
      <c r="A101" s="14" t="s">
        <v>48</v>
      </c>
      <c r="B101" s="7">
        <v>50</v>
      </c>
      <c r="C101" s="8">
        <v>4.75</v>
      </c>
      <c r="D101" s="8">
        <v>1.5</v>
      </c>
      <c r="E101" s="8">
        <v>26</v>
      </c>
      <c r="F101" s="8">
        <v>132.5</v>
      </c>
      <c r="G101" s="10" t="s">
        <v>123</v>
      </c>
      <c r="H101" s="9" t="s">
        <v>20</v>
      </c>
    </row>
    <row r="102" spans="1:8" x14ac:dyDescent="0.2">
      <c r="A102" s="11" t="s">
        <v>21</v>
      </c>
      <c r="B102" s="67">
        <v>215</v>
      </c>
      <c r="C102" s="68">
        <v>7.0000000000000007E-2</v>
      </c>
      <c r="D102" s="68">
        <v>0.02</v>
      </c>
      <c r="E102" s="68">
        <v>15</v>
      </c>
      <c r="F102" s="68">
        <v>60</v>
      </c>
      <c r="G102" s="69" t="s">
        <v>22</v>
      </c>
      <c r="H102" s="70" t="s">
        <v>23</v>
      </c>
    </row>
    <row r="103" spans="1:8" x14ac:dyDescent="0.2">
      <c r="A103" s="16" t="s">
        <v>25</v>
      </c>
      <c r="B103" s="74">
        <f>SUM(B99:B102)</f>
        <v>500</v>
      </c>
      <c r="C103" s="5">
        <f>SUM(C99:C102)</f>
        <v>17.740000000000002</v>
      </c>
      <c r="D103" s="5">
        <f>SUM(D99:D102)</f>
        <v>17.62</v>
      </c>
      <c r="E103" s="5">
        <f>SUM(E99:E102)</f>
        <v>83.89</v>
      </c>
      <c r="F103" s="5">
        <f>SUM(F99:F102)</f>
        <v>561.5</v>
      </c>
      <c r="G103" s="4"/>
      <c r="H103" s="6"/>
    </row>
    <row r="104" spans="1:8" x14ac:dyDescent="0.2">
      <c r="A104" s="49" t="s">
        <v>211</v>
      </c>
      <c r="B104" s="75"/>
      <c r="C104" s="75"/>
      <c r="D104" s="75"/>
      <c r="E104" s="75"/>
      <c r="F104" s="75"/>
      <c r="G104" s="50"/>
      <c r="H104" s="51"/>
    </row>
    <row r="105" spans="1:8" s="83" customFormat="1" ht="12.75" customHeight="1" x14ac:dyDescent="0.3">
      <c r="A105" s="6" t="s">
        <v>60</v>
      </c>
      <c r="B105" s="59">
        <v>200</v>
      </c>
      <c r="C105" s="8">
        <v>4.4000000000000004</v>
      </c>
      <c r="D105" s="8">
        <v>4.2</v>
      </c>
      <c r="E105" s="8">
        <v>13.2</v>
      </c>
      <c r="F105" s="8">
        <v>118.6</v>
      </c>
      <c r="G105" s="82" t="s">
        <v>61</v>
      </c>
      <c r="H105" s="6" t="s">
        <v>213</v>
      </c>
    </row>
    <row r="106" spans="1:8" ht="12.75" customHeight="1" x14ac:dyDescent="0.2">
      <c r="A106" s="11" t="s">
        <v>21</v>
      </c>
      <c r="B106" s="67">
        <v>215</v>
      </c>
      <c r="C106" s="13">
        <v>7.0000000000000007E-2</v>
      </c>
      <c r="D106" s="13">
        <v>0.02</v>
      </c>
      <c r="E106" s="13">
        <v>15</v>
      </c>
      <c r="F106" s="13">
        <v>60</v>
      </c>
      <c r="G106" s="69" t="s">
        <v>22</v>
      </c>
      <c r="H106" s="70" t="s">
        <v>23</v>
      </c>
    </row>
    <row r="107" spans="1:8" x14ac:dyDescent="0.2">
      <c r="A107" s="14" t="s">
        <v>45</v>
      </c>
      <c r="B107" s="77">
        <v>20</v>
      </c>
      <c r="C107" s="8">
        <v>1.3</v>
      </c>
      <c r="D107" s="8">
        <v>0.2</v>
      </c>
      <c r="E107" s="8">
        <v>8.6</v>
      </c>
      <c r="F107" s="8">
        <v>43</v>
      </c>
      <c r="G107" s="41">
        <v>11</v>
      </c>
      <c r="H107" s="11" t="s">
        <v>47</v>
      </c>
    </row>
    <row r="108" spans="1:8" x14ac:dyDescent="0.2">
      <c r="A108" s="16" t="s">
        <v>25</v>
      </c>
      <c r="B108" s="74">
        <f>SUM(B105:B107)</f>
        <v>435</v>
      </c>
      <c r="C108" s="17">
        <f>SUM(C105:C107)</f>
        <v>5.7700000000000005</v>
      </c>
      <c r="D108" s="17">
        <f>SUM(D105:D107)</f>
        <v>4.42</v>
      </c>
      <c r="E108" s="17">
        <f>SUM(E105:E107)</f>
        <v>36.799999999999997</v>
      </c>
      <c r="F108" s="17">
        <f>SUM(F105:F107)</f>
        <v>221.6</v>
      </c>
      <c r="G108" s="4"/>
      <c r="H108" s="6"/>
    </row>
    <row r="109" spans="1:8" x14ac:dyDescent="0.2">
      <c r="A109" s="16" t="s">
        <v>184</v>
      </c>
      <c r="B109" s="74">
        <f>SUM(B103,B108)</f>
        <v>935</v>
      </c>
      <c r="C109" s="5">
        <f>SUM(C103,C108)</f>
        <v>23.51</v>
      </c>
      <c r="D109" s="5">
        <f>SUM(D103,D108)</f>
        <v>22.04</v>
      </c>
      <c r="E109" s="5">
        <f>SUM(E103,E108)</f>
        <v>120.69</v>
      </c>
      <c r="F109" s="5">
        <f>SUM(F103,F108)</f>
        <v>783.1</v>
      </c>
      <c r="G109" s="4"/>
      <c r="H109" s="6"/>
    </row>
    <row r="110" spans="1:8" x14ac:dyDescent="0.2">
      <c r="A110" s="3" t="s">
        <v>50</v>
      </c>
      <c r="B110" s="3"/>
      <c r="C110" s="3"/>
      <c r="D110" s="3"/>
      <c r="E110" s="3"/>
      <c r="F110" s="3"/>
      <c r="G110" s="3"/>
      <c r="H110" s="3"/>
    </row>
    <row r="111" spans="1:8" x14ac:dyDescent="0.2">
      <c r="A111" s="43" t="s">
        <v>2</v>
      </c>
      <c r="B111" s="52" t="s">
        <v>3</v>
      </c>
      <c r="C111" s="53"/>
      <c r="D111" s="53"/>
      <c r="E111" s="53"/>
      <c r="F111" s="53"/>
      <c r="G111" s="43" t="s">
        <v>4</v>
      </c>
      <c r="H111" s="43" t="s">
        <v>5</v>
      </c>
    </row>
    <row r="112" spans="1:8" ht="13.5" customHeight="1" x14ac:dyDescent="0.2">
      <c r="A112" s="55"/>
      <c r="B112" s="56" t="s">
        <v>6</v>
      </c>
      <c r="C112" s="57" t="s">
        <v>7</v>
      </c>
      <c r="D112" s="57" t="s">
        <v>8</v>
      </c>
      <c r="E112" s="57" t="s">
        <v>9</v>
      </c>
      <c r="F112" s="57" t="s">
        <v>10</v>
      </c>
      <c r="G112" s="55"/>
      <c r="H112" s="55"/>
    </row>
    <row r="113" spans="1:8" x14ac:dyDescent="0.2">
      <c r="A113" s="1" t="s">
        <v>11</v>
      </c>
      <c r="B113" s="1"/>
      <c r="C113" s="43"/>
      <c r="D113" s="43"/>
      <c r="E113" s="43"/>
      <c r="F113" s="43"/>
      <c r="G113" s="1"/>
      <c r="H113" s="1"/>
    </row>
    <row r="114" spans="1:8" x14ac:dyDescent="0.2">
      <c r="A114" s="58" t="s">
        <v>147</v>
      </c>
      <c r="B114" s="59">
        <v>90</v>
      </c>
      <c r="C114" s="8">
        <f>11.7/70*90</f>
        <v>15.042857142857141</v>
      </c>
      <c r="D114" s="8">
        <f>8.1/70*90</f>
        <v>10.414285714285715</v>
      </c>
      <c r="E114" s="8">
        <f>4.65/70*90</f>
        <v>5.9785714285714286</v>
      </c>
      <c r="F114" s="8">
        <f>137/70*90</f>
        <v>176.14285714285714</v>
      </c>
      <c r="G114" s="66" t="s">
        <v>148</v>
      </c>
      <c r="H114" s="9" t="s">
        <v>149</v>
      </c>
    </row>
    <row r="115" spans="1:8" x14ac:dyDescent="0.2">
      <c r="A115" s="6" t="s">
        <v>66</v>
      </c>
      <c r="B115" s="95">
        <v>150</v>
      </c>
      <c r="C115" s="13">
        <v>5.52</v>
      </c>
      <c r="D115" s="13">
        <v>4.51</v>
      </c>
      <c r="E115" s="13">
        <v>26.45</v>
      </c>
      <c r="F115" s="13">
        <v>168.45</v>
      </c>
      <c r="G115" s="26" t="s">
        <v>67</v>
      </c>
      <c r="H115" s="6" t="s">
        <v>68</v>
      </c>
    </row>
    <row r="116" spans="1:8" x14ac:dyDescent="0.2">
      <c r="A116" s="14" t="s">
        <v>48</v>
      </c>
      <c r="B116" s="63">
        <v>40</v>
      </c>
      <c r="C116" s="8">
        <v>3.2</v>
      </c>
      <c r="D116" s="8">
        <v>0.4</v>
      </c>
      <c r="E116" s="8">
        <v>20.399999999999999</v>
      </c>
      <c r="F116" s="8">
        <v>100</v>
      </c>
      <c r="G116" s="82" t="s">
        <v>46</v>
      </c>
      <c r="H116" s="11" t="s">
        <v>49</v>
      </c>
    </row>
    <row r="117" spans="1:8" x14ac:dyDescent="0.2">
      <c r="A117" s="20" t="s">
        <v>57</v>
      </c>
      <c r="B117" s="77">
        <v>222</v>
      </c>
      <c r="C117" s="13">
        <v>0.13</v>
      </c>
      <c r="D117" s="13">
        <v>0.02</v>
      </c>
      <c r="E117" s="13">
        <v>15.2</v>
      </c>
      <c r="F117" s="13">
        <v>62</v>
      </c>
      <c r="G117" s="69" t="s">
        <v>58</v>
      </c>
      <c r="H117" s="81" t="s">
        <v>59</v>
      </c>
    </row>
    <row r="118" spans="1:8" x14ac:dyDescent="0.2">
      <c r="A118" s="16" t="s">
        <v>25</v>
      </c>
      <c r="B118" s="74">
        <f>SUM(B114:B117)</f>
        <v>502</v>
      </c>
      <c r="C118" s="17">
        <f>SUM(C114:C117)</f>
        <v>23.892857142857139</v>
      </c>
      <c r="D118" s="17">
        <f>SUM(D114:D117)</f>
        <v>15.344285714285714</v>
      </c>
      <c r="E118" s="17">
        <f>SUM(E114:E117)</f>
        <v>68.028571428571425</v>
      </c>
      <c r="F118" s="17">
        <f>SUM(F114:F117)</f>
        <v>506.59285714285716</v>
      </c>
      <c r="G118" s="4"/>
      <c r="H118" s="6"/>
    </row>
    <row r="119" spans="1:8" x14ac:dyDescent="0.2">
      <c r="A119" s="49" t="s">
        <v>211</v>
      </c>
      <c r="B119" s="75"/>
      <c r="C119" s="75"/>
      <c r="D119" s="75"/>
      <c r="E119" s="75"/>
      <c r="F119" s="75"/>
      <c r="G119" s="50"/>
      <c r="H119" s="51"/>
    </row>
    <row r="120" spans="1:8" ht="12.75" customHeight="1" x14ac:dyDescent="0.2">
      <c r="A120" s="6" t="s">
        <v>80</v>
      </c>
      <c r="B120" s="77">
        <v>200</v>
      </c>
      <c r="C120" s="8">
        <v>1.38</v>
      </c>
      <c r="D120" s="8">
        <v>5.2</v>
      </c>
      <c r="E120" s="8">
        <v>8.92</v>
      </c>
      <c r="F120" s="8">
        <v>88.2</v>
      </c>
      <c r="G120" s="76" t="s">
        <v>81</v>
      </c>
      <c r="H120" s="20" t="s">
        <v>82</v>
      </c>
    </row>
    <row r="121" spans="1:8" ht="12.75" customHeight="1" x14ac:dyDescent="0.2">
      <c r="A121" s="11" t="s">
        <v>21</v>
      </c>
      <c r="B121" s="84">
        <v>215</v>
      </c>
      <c r="C121" s="13">
        <v>7.0000000000000007E-2</v>
      </c>
      <c r="D121" s="13">
        <v>0.02</v>
      </c>
      <c r="E121" s="13">
        <v>15</v>
      </c>
      <c r="F121" s="13">
        <v>60</v>
      </c>
      <c r="G121" s="82" t="s">
        <v>22</v>
      </c>
      <c r="H121" s="6" t="s">
        <v>23</v>
      </c>
    </row>
    <row r="122" spans="1:8" x14ac:dyDescent="0.2">
      <c r="A122" s="14" t="s">
        <v>45</v>
      </c>
      <c r="B122" s="77">
        <v>20</v>
      </c>
      <c r="C122" s="8">
        <v>1.3</v>
      </c>
      <c r="D122" s="8">
        <v>0.2</v>
      </c>
      <c r="E122" s="8">
        <v>8.6</v>
      </c>
      <c r="F122" s="8">
        <v>43</v>
      </c>
      <c r="G122" s="41">
        <v>11</v>
      </c>
      <c r="H122" s="11" t="s">
        <v>47</v>
      </c>
    </row>
    <row r="123" spans="1:8" x14ac:dyDescent="0.2">
      <c r="A123" s="16" t="s">
        <v>25</v>
      </c>
      <c r="B123" s="74">
        <f>SUM(B120:B122)</f>
        <v>435</v>
      </c>
      <c r="C123" s="17">
        <f>SUM(C120:C122)</f>
        <v>2.75</v>
      </c>
      <c r="D123" s="17">
        <f>SUM(D120:D122)</f>
        <v>5.42</v>
      </c>
      <c r="E123" s="17">
        <f>SUM(E120:E122)</f>
        <v>32.520000000000003</v>
      </c>
      <c r="F123" s="17">
        <f>SUM(F120:F122)</f>
        <v>191.2</v>
      </c>
      <c r="G123" s="4"/>
      <c r="H123" s="6"/>
    </row>
    <row r="124" spans="1:8" x14ac:dyDescent="0.2">
      <c r="A124" s="16" t="s">
        <v>184</v>
      </c>
      <c r="B124" s="74">
        <f>SUM(B118,B123)</f>
        <v>937</v>
      </c>
      <c r="C124" s="5">
        <f>SUM(C118,C123)</f>
        <v>26.642857142857139</v>
      </c>
      <c r="D124" s="5">
        <f>SUM(D118,D123)</f>
        <v>20.764285714285712</v>
      </c>
      <c r="E124" s="5">
        <f>SUM(E118,E123)</f>
        <v>100.54857142857142</v>
      </c>
      <c r="F124" s="5">
        <f>SUM(F118,F123)</f>
        <v>697.7928571428572</v>
      </c>
      <c r="G124" s="4"/>
      <c r="H124" s="6"/>
    </row>
    <row r="125" spans="1:8" x14ac:dyDescent="0.2">
      <c r="A125" s="79" t="s">
        <v>72</v>
      </c>
      <c r="B125" s="50"/>
      <c r="C125" s="50"/>
      <c r="D125" s="50"/>
      <c r="E125" s="50"/>
      <c r="F125" s="50"/>
      <c r="G125" s="75"/>
      <c r="H125" s="80"/>
    </row>
    <row r="126" spans="1:8" x14ac:dyDescent="0.2">
      <c r="A126" s="43" t="s">
        <v>2</v>
      </c>
      <c r="B126" s="52" t="s">
        <v>3</v>
      </c>
      <c r="C126" s="53"/>
      <c r="D126" s="53"/>
      <c r="E126" s="53"/>
      <c r="F126" s="53"/>
      <c r="G126" s="43" t="s">
        <v>4</v>
      </c>
      <c r="H126" s="43" t="s">
        <v>5</v>
      </c>
    </row>
    <row r="127" spans="1:8" ht="12.75" customHeight="1" x14ac:dyDescent="0.2">
      <c r="A127" s="55"/>
      <c r="B127" s="56" t="s">
        <v>6</v>
      </c>
      <c r="C127" s="57" t="s">
        <v>7</v>
      </c>
      <c r="D127" s="57" t="s">
        <v>8</v>
      </c>
      <c r="E127" s="57" t="s">
        <v>9</v>
      </c>
      <c r="F127" s="57" t="s">
        <v>10</v>
      </c>
      <c r="G127" s="55"/>
      <c r="H127" s="55"/>
    </row>
    <row r="128" spans="1:8" x14ac:dyDescent="0.2">
      <c r="A128" s="1" t="s">
        <v>11</v>
      </c>
      <c r="B128" s="1"/>
      <c r="C128" s="1"/>
      <c r="D128" s="1"/>
      <c r="E128" s="1"/>
      <c r="F128" s="1"/>
      <c r="G128" s="1"/>
      <c r="H128" s="1"/>
    </row>
    <row r="129" spans="1:8" ht="12" customHeight="1" x14ac:dyDescent="0.2">
      <c r="A129" s="6" t="s">
        <v>131</v>
      </c>
      <c r="B129" s="63">
        <v>90</v>
      </c>
      <c r="C129" s="28">
        <v>14.68</v>
      </c>
      <c r="D129" s="8">
        <v>9.98</v>
      </c>
      <c r="E129" s="28">
        <v>11.03</v>
      </c>
      <c r="F129" s="28">
        <v>180.7</v>
      </c>
      <c r="G129" s="26" t="s">
        <v>132</v>
      </c>
      <c r="H129" s="11" t="s">
        <v>133</v>
      </c>
    </row>
    <row r="130" spans="1:8" ht="13.5" customHeight="1" x14ac:dyDescent="0.2">
      <c r="A130" s="70" t="s">
        <v>33</v>
      </c>
      <c r="B130" s="63">
        <v>5</v>
      </c>
      <c r="C130" s="8">
        <v>0.04</v>
      </c>
      <c r="D130" s="8">
        <v>3.6</v>
      </c>
      <c r="E130" s="8">
        <v>0.06</v>
      </c>
      <c r="F130" s="8">
        <v>33</v>
      </c>
      <c r="G130" s="86" t="s">
        <v>34</v>
      </c>
      <c r="H130" s="9" t="s">
        <v>35</v>
      </c>
    </row>
    <row r="131" spans="1:8" ht="12" customHeight="1" x14ac:dyDescent="0.2">
      <c r="A131" s="11" t="s">
        <v>36</v>
      </c>
      <c r="B131" s="84">
        <v>100</v>
      </c>
      <c r="C131" s="13">
        <f>3.06/1.5</f>
        <v>2.04</v>
      </c>
      <c r="D131" s="13">
        <f>4.8/1.5</f>
        <v>3.1999999999999997</v>
      </c>
      <c r="E131" s="13">
        <f>20.44/1.5</f>
        <v>13.626666666666667</v>
      </c>
      <c r="F131" s="13">
        <f>137.25/1.5</f>
        <v>91.5</v>
      </c>
      <c r="G131" s="26" t="s">
        <v>37</v>
      </c>
      <c r="H131" s="11" t="s">
        <v>38</v>
      </c>
    </row>
    <row r="132" spans="1:8" ht="20.399999999999999" x14ac:dyDescent="0.2">
      <c r="A132" s="85" t="s">
        <v>76</v>
      </c>
      <c r="B132" s="59">
        <v>60</v>
      </c>
      <c r="C132" s="8">
        <v>0.66</v>
      </c>
      <c r="D132" s="8">
        <v>0.12</v>
      </c>
      <c r="E132" s="8">
        <v>2.2799999999999998</v>
      </c>
      <c r="F132" s="8">
        <v>13.2</v>
      </c>
      <c r="G132" s="86" t="s">
        <v>77</v>
      </c>
      <c r="H132" s="11" t="s">
        <v>78</v>
      </c>
    </row>
    <row r="133" spans="1:8" x14ac:dyDescent="0.2">
      <c r="A133" s="14" t="s">
        <v>48</v>
      </c>
      <c r="B133" s="63">
        <v>50</v>
      </c>
      <c r="C133" s="28">
        <v>4</v>
      </c>
      <c r="D133" s="28">
        <v>0.5</v>
      </c>
      <c r="E133" s="28">
        <v>25.5</v>
      </c>
      <c r="F133" s="96">
        <v>125</v>
      </c>
      <c r="G133" s="82" t="s">
        <v>46</v>
      </c>
      <c r="H133" s="11" t="s">
        <v>49</v>
      </c>
    </row>
    <row r="134" spans="1:8" x14ac:dyDescent="0.2">
      <c r="A134" s="11" t="s">
        <v>21</v>
      </c>
      <c r="B134" s="67">
        <v>215</v>
      </c>
      <c r="C134" s="68">
        <v>7.0000000000000007E-2</v>
      </c>
      <c r="D134" s="68">
        <v>0.02</v>
      </c>
      <c r="E134" s="68">
        <v>15</v>
      </c>
      <c r="F134" s="68">
        <v>60</v>
      </c>
      <c r="G134" s="69" t="s">
        <v>22</v>
      </c>
      <c r="H134" s="70" t="s">
        <v>23</v>
      </c>
    </row>
    <row r="135" spans="1:8" x14ac:dyDescent="0.2">
      <c r="A135" s="16" t="s">
        <v>25</v>
      </c>
      <c r="B135" s="74">
        <f>SUM(B129:B134)</f>
        <v>520</v>
      </c>
      <c r="C135" s="17">
        <f>SUM(C129:C134)</f>
        <v>21.49</v>
      </c>
      <c r="D135" s="17">
        <f>SUM(D129:D134)</f>
        <v>17.420000000000002</v>
      </c>
      <c r="E135" s="17">
        <f>SUM(E129:E134)</f>
        <v>67.49666666666667</v>
      </c>
      <c r="F135" s="17">
        <f>SUM(F129:F134)</f>
        <v>503.4</v>
      </c>
      <c r="G135" s="4"/>
      <c r="H135" s="6"/>
    </row>
    <row r="136" spans="1:8" x14ac:dyDescent="0.2">
      <c r="A136" s="49" t="s">
        <v>211</v>
      </c>
      <c r="B136" s="75"/>
      <c r="C136" s="75"/>
      <c r="D136" s="75"/>
      <c r="E136" s="75"/>
      <c r="F136" s="75"/>
      <c r="G136" s="50"/>
      <c r="H136" s="51"/>
    </row>
    <row r="137" spans="1:8" s="27" customFormat="1" ht="12" customHeight="1" x14ac:dyDescent="0.2">
      <c r="A137" s="23" t="s">
        <v>150</v>
      </c>
      <c r="B137" s="24">
        <v>200</v>
      </c>
      <c r="C137" s="25">
        <v>1.56</v>
      </c>
      <c r="D137" s="25">
        <v>5.2</v>
      </c>
      <c r="E137" s="25">
        <v>8.6</v>
      </c>
      <c r="F137" s="25">
        <v>87.89</v>
      </c>
      <c r="G137" s="26" t="s">
        <v>99</v>
      </c>
      <c r="H137" s="9" t="s">
        <v>100</v>
      </c>
    </row>
    <row r="138" spans="1:8" ht="12.75" customHeight="1" x14ac:dyDescent="0.2">
      <c r="A138" s="11" t="s">
        <v>21</v>
      </c>
      <c r="B138" s="67">
        <v>215</v>
      </c>
      <c r="C138" s="68">
        <v>7.0000000000000007E-2</v>
      </c>
      <c r="D138" s="68">
        <v>0.02</v>
      </c>
      <c r="E138" s="68">
        <v>15</v>
      </c>
      <c r="F138" s="68">
        <v>60</v>
      </c>
      <c r="G138" s="69" t="s">
        <v>22</v>
      </c>
      <c r="H138" s="70" t="s">
        <v>23</v>
      </c>
    </row>
    <row r="139" spans="1:8" x14ac:dyDescent="0.2">
      <c r="A139" s="14" t="s">
        <v>45</v>
      </c>
      <c r="B139" s="77">
        <v>20</v>
      </c>
      <c r="C139" s="8">
        <v>1.3</v>
      </c>
      <c r="D139" s="8">
        <v>0.2</v>
      </c>
      <c r="E139" s="8">
        <v>8.6</v>
      </c>
      <c r="F139" s="8">
        <v>43</v>
      </c>
      <c r="G139" s="41">
        <v>11</v>
      </c>
      <c r="H139" s="11" t="s">
        <v>47</v>
      </c>
    </row>
    <row r="140" spans="1:8" x14ac:dyDescent="0.2">
      <c r="A140" s="16" t="s">
        <v>25</v>
      </c>
      <c r="B140" s="74">
        <f>SUM(B137:B139)</f>
        <v>435</v>
      </c>
      <c r="C140" s="17">
        <f>SUM(C137:C139)</f>
        <v>2.93</v>
      </c>
      <c r="D140" s="17">
        <f>SUM(D137:D139)</f>
        <v>5.42</v>
      </c>
      <c r="E140" s="17">
        <f>SUM(E137:E139)</f>
        <v>32.200000000000003</v>
      </c>
      <c r="F140" s="17">
        <f>SUM(F137:F139)</f>
        <v>190.89</v>
      </c>
      <c r="G140" s="4"/>
      <c r="H140" s="6"/>
    </row>
    <row r="141" spans="1:8" x14ac:dyDescent="0.2">
      <c r="A141" s="16" t="s">
        <v>184</v>
      </c>
      <c r="B141" s="74">
        <f>SUM(B135,B140)</f>
        <v>955</v>
      </c>
      <c r="C141" s="5">
        <f>SUM(C135,C140)</f>
        <v>24.419999999999998</v>
      </c>
      <c r="D141" s="5">
        <f>SUM(D135,D140)</f>
        <v>22.840000000000003</v>
      </c>
      <c r="E141" s="5">
        <f>SUM(E135,E140)</f>
        <v>99.696666666666673</v>
      </c>
      <c r="F141" s="5">
        <f>SUM(F135,F140)</f>
        <v>694.29</v>
      </c>
      <c r="G141" s="4"/>
      <c r="H141" s="6"/>
    </row>
    <row r="142" spans="1:8" x14ac:dyDescent="0.2">
      <c r="A142" s="79" t="s">
        <v>92</v>
      </c>
      <c r="B142" s="50"/>
      <c r="C142" s="50"/>
      <c r="D142" s="50"/>
      <c r="E142" s="50"/>
      <c r="F142" s="50"/>
      <c r="G142" s="75"/>
      <c r="H142" s="80"/>
    </row>
    <row r="143" spans="1:8" x14ac:dyDescent="0.2">
      <c r="A143" s="43" t="s">
        <v>2</v>
      </c>
      <c r="B143" s="52" t="s">
        <v>3</v>
      </c>
      <c r="C143" s="53"/>
      <c r="D143" s="53"/>
      <c r="E143" s="53"/>
      <c r="F143" s="53"/>
      <c r="G143" s="43" t="s">
        <v>4</v>
      </c>
      <c r="H143" s="43" t="s">
        <v>5</v>
      </c>
    </row>
    <row r="144" spans="1:8" ht="10.5" customHeight="1" x14ac:dyDescent="0.2">
      <c r="A144" s="55"/>
      <c r="B144" s="56" t="s">
        <v>6</v>
      </c>
      <c r="C144" s="57" t="s">
        <v>7</v>
      </c>
      <c r="D144" s="57" t="s">
        <v>8</v>
      </c>
      <c r="E144" s="57" t="s">
        <v>9</v>
      </c>
      <c r="F144" s="57" t="s">
        <v>10</v>
      </c>
      <c r="G144" s="55"/>
      <c r="H144" s="55"/>
    </row>
    <row r="145" spans="1:8" x14ac:dyDescent="0.2">
      <c r="A145" s="1" t="s">
        <v>11</v>
      </c>
      <c r="B145" s="1"/>
      <c r="C145" s="1"/>
      <c r="D145" s="1"/>
      <c r="E145" s="1"/>
      <c r="F145" s="1"/>
      <c r="G145" s="1"/>
      <c r="H145" s="1"/>
    </row>
    <row r="146" spans="1:8" x14ac:dyDescent="0.2">
      <c r="A146" s="6" t="s">
        <v>141</v>
      </c>
      <c r="B146" s="63">
        <v>90</v>
      </c>
      <c r="C146" s="8">
        <v>11.32</v>
      </c>
      <c r="D146" s="8">
        <v>12.8</v>
      </c>
      <c r="E146" s="8">
        <v>12.2</v>
      </c>
      <c r="F146" s="8">
        <v>207.8</v>
      </c>
      <c r="G146" s="66" t="s">
        <v>142</v>
      </c>
      <c r="H146" s="9" t="s">
        <v>143</v>
      </c>
    </row>
    <row r="147" spans="1:8" x14ac:dyDescent="0.2">
      <c r="A147" s="11" t="s">
        <v>154</v>
      </c>
      <c r="B147" s="63">
        <v>50</v>
      </c>
      <c r="C147" s="8">
        <v>0.88</v>
      </c>
      <c r="D147" s="8">
        <v>2.5</v>
      </c>
      <c r="E147" s="8">
        <v>3.51</v>
      </c>
      <c r="F147" s="8">
        <v>40.049999999999997</v>
      </c>
      <c r="G147" s="66" t="s">
        <v>155</v>
      </c>
      <c r="H147" s="9" t="s">
        <v>156</v>
      </c>
    </row>
    <row r="148" spans="1:8" ht="12" customHeight="1" x14ac:dyDescent="0.2">
      <c r="A148" s="14" t="s">
        <v>104</v>
      </c>
      <c r="B148" s="59">
        <v>100</v>
      </c>
      <c r="C148" s="28">
        <v>5.7</v>
      </c>
      <c r="D148" s="28">
        <v>4.0599999999999996</v>
      </c>
      <c r="E148" s="28">
        <v>25.76</v>
      </c>
      <c r="F148" s="28">
        <v>162.5</v>
      </c>
      <c r="G148" s="97" t="s">
        <v>105</v>
      </c>
      <c r="H148" s="72" t="s">
        <v>106</v>
      </c>
    </row>
    <row r="149" spans="1:8" x14ac:dyDescent="0.2">
      <c r="A149" s="14" t="s">
        <v>79</v>
      </c>
      <c r="B149" s="63">
        <v>40</v>
      </c>
      <c r="C149" s="8">
        <v>3.2</v>
      </c>
      <c r="D149" s="8">
        <v>0.4</v>
      </c>
      <c r="E149" s="8">
        <v>20.399999999999999</v>
      </c>
      <c r="F149" s="8">
        <v>100</v>
      </c>
      <c r="G149" s="82" t="s">
        <v>46</v>
      </c>
      <c r="H149" s="11" t="s">
        <v>49</v>
      </c>
    </row>
    <row r="150" spans="1:8" x14ac:dyDescent="0.2">
      <c r="A150" s="20" t="s">
        <v>57</v>
      </c>
      <c r="B150" s="77">
        <v>222</v>
      </c>
      <c r="C150" s="13">
        <v>0.13</v>
      </c>
      <c r="D150" s="13">
        <v>0.02</v>
      </c>
      <c r="E150" s="13">
        <v>15.2</v>
      </c>
      <c r="F150" s="13">
        <v>62</v>
      </c>
      <c r="G150" s="69" t="s">
        <v>58</v>
      </c>
      <c r="H150" s="81" t="s">
        <v>59</v>
      </c>
    </row>
    <row r="151" spans="1:8" x14ac:dyDescent="0.2">
      <c r="A151" s="16" t="s">
        <v>25</v>
      </c>
      <c r="B151" s="74">
        <f>SUM(B146:B150)</f>
        <v>502</v>
      </c>
      <c r="C151" s="17">
        <f>SUM(C146:C150)</f>
        <v>21.23</v>
      </c>
      <c r="D151" s="17">
        <f>SUM(D146:D150)</f>
        <v>19.779999999999998</v>
      </c>
      <c r="E151" s="17">
        <f>SUM(E146:E150)</f>
        <v>77.069999999999993</v>
      </c>
      <c r="F151" s="17">
        <f>SUM(F146:F150)</f>
        <v>572.35</v>
      </c>
      <c r="G151" s="4"/>
      <c r="H151" s="6"/>
    </row>
    <row r="152" spans="1:8" x14ac:dyDescent="0.2">
      <c r="A152" s="49" t="s">
        <v>211</v>
      </c>
      <c r="B152" s="75"/>
      <c r="C152" s="75"/>
      <c r="D152" s="75"/>
      <c r="E152" s="75"/>
      <c r="F152" s="75"/>
      <c r="G152" s="50"/>
      <c r="H152" s="51"/>
    </row>
    <row r="153" spans="1:8" ht="13.5" customHeight="1" x14ac:dyDescent="0.2">
      <c r="A153" s="6" t="s">
        <v>114</v>
      </c>
      <c r="B153" s="63">
        <v>200</v>
      </c>
      <c r="C153" s="8">
        <v>1.62</v>
      </c>
      <c r="D153" s="8">
        <v>2.19</v>
      </c>
      <c r="E153" s="8">
        <v>12.81</v>
      </c>
      <c r="F153" s="8">
        <v>77.13</v>
      </c>
      <c r="G153" s="76" t="s">
        <v>115</v>
      </c>
      <c r="H153" s="11" t="s">
        <v>116</v>
      </c>
    </row>
    <row r="154" spans="1:8" ht="12.75" customHeight="1" x14ac:dyDescent="0.2">
      <c r="A154" s="11" t="s">
        <v>21</v>
      </c>
      <c r="B154" s="67">
        <v>215</v>
      </c>
      <c r="C154" s="13">
        <v>7.0000000000000007E-2</v>
      </c>
      <c r="D154" s="13">
        <v>0.02</v>
      </c>
      <c r="E154" s="13">
        <v>15</v>
      </c>
      <c r="F154" s="13">
        <v>60</v>
      </c>
      <c r="G154" s="82" t="s">
        <v>22</v>
      </c>
      <c r="H154" s="70" t="s">
        <v>23</v>
      </c>
    </row>
    <row r="155" spans="1:8" x14ac:dyDescent="0.2">
      <c r="A155" s="14" t="s">
        <v>45</v>
      </c>
      <c r="B155" s="77">
        <v>20</v>
      </c>
      <c r="C155" s="8">
        <v>1.3</v>
      </c>
      <c r="D155" s="8">
        <v>0.2</v>
      </c>
      <c r="E155" s="8">
        <v>8.6</v>
      </c>
      <c r="F155" s="8">
        <v>43</v>
      </c>
      <c r="G155" s="41">
        <v>11</v>
      </c>
      <c r="H155" s="11" t="s">
        <v>47</v>
      </c>
    </row>
    <row r="156" spans="1:8" x14ac:dyDescent="0.2">
      <c r="A156" s="16" t="s">
        <v>25</v>
      </c>
      <c r="B156" s="74">
        <f>SUM(B153:B155)</f>
        <v>435</v>
      </c>
      <c r="C156" s="17">
        <f>SUM(C153:C155)</f>
        <v>2.99</v>
      </c>
      <c r="D156" s="17">
        <f>SUM(D153:D155)</f>
        <v>2.41</v>
      </c>
      <c r="E156" s="17">
        <f>SUM(E153:E155)</f>
        <v>36.410000000000004</v>
      </c>
      <c r="F156" s="17">
        <f>SUM(F153:F155)</f>
        <v>180.13</v>
      </c>
      <c r="G156" s="4"/>
      <c r="H156" s="6"/>
    </row>
    <row r="157" spans="1:8" x14ac:dyDescent="0.2">
      <c r="A157" s="16" t="s">
        <v>184</v>
      </c>
      <c r="B157" s="74">
        <f>SUM(B151,B156)</f>
        <v>937</v>
      </c>
      <c r="C157" s="5">
        <f>SUM(C151,C156)</f>
        <v>24.22</v>
      </c>
      <c r="D157" s="5">
        <f>SUM(D151,D156)</f>
        <v>22.189999999999998</v>
      </c>
      <c r="E157" s="5">
        <f>SUM(E151,E156)</f>
        <v>113.47999999999999</v>
      </c>
      <c r="F157" s="5">
        <f>SUM(F151,F156)</f>
        <v>752.48</v>
      </c>
      <c r="G157" s="4"/>
      <c r="H157" s="6"/>
    </row>
    <row r="158" spans="1:8" x14ac:dyDescent="0.2">
      <c r="A158" s="3" t="s">
        <v>111</v>
      </c>
      <c r="B158" s="3"/>
      <c r="C158" s="3"/>
      <c r="D158" s="3"/>
      <c r="E158" s="3"/>
      <c r="F158" s="3"/>
      <c r="G158" s="3"/>
      <c r="H158" s="3"/>
    </row>
    <row r="159" spans="1:8" x14ac:dyDescent="0.2">
      <c r="A159" s="43" t="s">
        <v>2</v>
      </c>
      <c r="B159" s="52" t="s">
        <v>3</v>
      </c>
      <c r="C159" s="53"/>
      <c r="D159" s="53"/>
      <c r="E159" s="53"/>
      <c r="F159" s="53"/>
      <c r="G159" s="43" t="s">
        <v>4</v>
      </c>
      <c r="H159" s="43" t="s">
        <v>5</v>
      </c>
    </row>
    <row r="160" spans="1:8" ht="11.25" customHeight="1" x14ac:dyDescent="0.2">
      <c r="A160" s="55"/>
      <c r="B160" s="56" t="s">
        <v>6</v>
      </c>
      <c r="C160" s="57" t="s">
        <v>7</v>
      </c>
      <c r="D160" s="57" t="s">
        <v>8</v>
      </c>
      <c r="E160" s="57" t="s">
        <v>9</v>
      </c>
      <c r="F160" s="57" t="s">
        <v>10</v>
      </c>
      <c r="G160" s="55"/>
      <c r="H160" s="55"/>
    </row>
    <row r="161" spans="1:8" x14ac:dyDescent="0.2">
      <c r="A161" s="1" t="s">
        <v>11</v>
      </c>
      <c r="B161" s="1"/>
      <c r="C161" s="43"/>
      <c r="D161" s="43"/>
      <c r="E161" s="43"/>
      <c r="F161" s="43"/>
      <c r="G161" s="1"/>
      <c r="H161" s="1"/>
    </row>
    <row r="162" spans="1:8" ht="12.75" customHeight="1" x14ac:dyDescent="0.2">
      <c r="A162" s="6" t="s">
        <v>160</v>
      </c>
      <c r="B162" s="59">
        <v>150</v>
      </c>
      <c r="C162" s="60">
        <v>18.63</v>
      </c>
      <c r="D162" s="60">
        <v>9.5299999999999994</v>
      </c>
      <c r="E162" s="60">
        <v>41.77</v>
      </c>
      <c r="F162" s="60">
        <v>331.5</v>
      </c>
      <c r="G162" s="66" t="s">
        <v>161</v>
      </c>
      <c r="H162" s="6" t="s">
        <v>162</v>
      </c>
    </row>
    <row r="163" spans="1:8" x14ac:dyDescent="0.2">
      <c r="A163" s="6" t="s">
        <v>163</v>
      </c>
      <c r="B163" s="63">
        <v>50</v>
      </c>
      <c r="C163" s="8">
        <v>3.54</v>
      </c>
      <c r="D163" s="8">
        <v>6.57</v>
      </c>
      <c r="E163" s="8">
        <v>27.87</v>
      </c>
      <c r="F163" s="8">
        <v>185</v>
      </c>
      <c r="G163" s="86" t="s">
        <v>164</v>
      </c>
      <c r="H163" s="9" t="s">
        <v>165</v>
      </c>
    </row>
    <row r="164" spans="1:8" x14ac:dyDescent="0.2">
      <c r="A164" s="6" t="s">
        <v>54</v>
      </c>
      <c r="B164" s="63">
        <v>100</v>
      </c>
      <c r="C164" s="89">
        <v>0.4</v>
      </c>
      <c r="D164" s="89">
        <v>0.4</v>
      </c>
      <c r="E164" s="89">
        <f>19.6/2</f>
        <v>9.8000000000000007</v>
      </c>
      <c r="F164" s="89">
        <f>94/2</f>
        <v>47</v>
      </c>
      <c r="G164" s="66" t="s">
        <v>55</v>
      </c>
      <c r="H164" s="6" t="s">
        <v>56</v>
      </c>
    </row>
    <row r="165" spans="1:8" x14ac:dyDescent="0.2">
      <c r="A165" s="20" t="s">
        <v>57</v>
      </c>
      <c r="B165" s="77">
        <v>222</v>
      </c>
      <c r="C165" s="13">
        <v>0.13</v>
      </c>
      <c r="D165" s="13">
        <v>0.02</v>
      </c>
      <c r="E165" s="13">
        <v>15.2</v>
      </c>
      <c r="F165" s="13">
        <v>62</v>
      </c>
      <c r="G165" s="69" t="s">
        <v>58</v>
      </c>
      <c r="H165" s="81" t="s">
        <v>59</v>
      </c>
    </row>
    <row r="166" spans="1:8" x14ac:dyDescent="0.2">
      <c r="A166" s="16" t="s">
        <v>25</v>
      </c>
      <c r="B166" s="74">
        <f>SUM(B162:B165)</f>
        <v>522</v>
      </c>
      <c r="C166" s="17">
        <f>SUM(C162:C165)</f>
        <v>22.699999999999996</v>
      </c>
      <c r="D166" s="17">
        <f>SUM(D162:D165)</f>
        <v>16.52</v>
      </c>
      <c r="E166" s="17">
        <f>SUM(E162:E165)</f>
        <v>94.64</v>
      </c>
      <c r="F166" s="17">
        <f>SUM(F162:F165)</f>
        <v>625.5</v>
      </c>
      <c r="G166" s="4"/>
      <c r="H166" s="6"/>
    </row>
    <row r="167" spans="1:8" x14ac:dyDescent="0.2">
      <c r="A167" s="49" t="s">
        <v>211</v>
      </c>
      <c r="B167" s="75"/>
      <c r="C167" s="75"/>
      <c r="D167" s="75"/>
      <c r="E167" s="75"/>
      <c r="F167" s="75"/>
      <c r="G167" s="50"/>
      <c r="H167" s="51"/>
    </row>
    <row r="168" spans="1:8" ht="12.75" customHeight="1" x14ac:dyDescent="0.2">
      <c r="A168" s="6" t="s">
        <v>128</v>
      </c>
      <c r="B168" s="77">
        <v>200</v>
      </c>
      <c r="C168" s="8">
        <v>1.2</v>
      </c>
      <c r="D168" s="8">
        <v>5.2</v>
      </c>
      <c r="E168" s="8">
        <v>6.5</v>
      </c>
      <c r="F168" s="8">
        <v>77.010000000000005</v>
      </c>
      <c r="G168" s="76" t="s">
        <v>166</v>
      </c>
      <c r="H168" s="20" t="s">
        <v>130</v>
      </c>
    </row>
    <row r="169" spans="1:8" ht="12.75" customHeight="1" x14ac:dyDescent="0.2">
      <c r="A169" s="11" t="s">
        <v>21</v>
      </c>
      <c r="B169" s="84">
        <v>215</v>
      </c>
      <c r="C169" s="13">
        <v>7.0000000000000007E-2</v>
      </c>
      <c r="D169" s="13">
        <v>0.02</v>
      </c>
      <c r="E169" s="13">
        <v>15</v>
      </c>
      <c r="F169" s="13">
        <v>60</v>
      </c>
      <c r="G169" s="82" t="s">
        <v>22</v>
      </c>
      <c r="H169" s="6" t="s">
        <v>23</v>
      </c>
    </row>
    <row r="170" spans="1:8" x14ac:dyDescent="0.2">
      <c r="A170" s="14" t="s">
        <v>45</v>
      </c>
      <c r="B170" s="77">
        <v>20</v>
      </c>
      <c r="C170" s="8">
        <v>1.3</v>
      </c>
      <c r="D170" s="8">
        <v>0.2</v>
      </c>
      <c r="E170" s="8">
        <v>8.6</v>
      </c>
      <c r="F170" s="8">
        <v>43</v>
      </c>
      <c r="G170" s="41">
        <v>11</v>
      </c>
      <c r="H170" s="11" t="s">
        <v>47</v>
      </c>
    </row>
    <row r="171" spans="1:8" x14ac:dyDescent="0.2">
      <c r="A171" s="16" t="s">
        <v>25</v>
      </c>
      <c r="B171" s="74">
        <f>SUM(B168:B170)</f>
        <v>435</v>
      </c>
      <c r="C171" s="17">
        <f>SUM(C168:C170)</f>
        <v>2.5700000000000003</v>
      </c>
      <c r="D171" s="17">
        <f>SUM(D168:D170)</f>
        <v>5.42</v>
      </c>
      <c r="E171" s="17">
        <f>SUM(E168:E170)</f>
        <v>30.1</v>
      </c>
      <c r="F171" s="17">
        <f>SUM(F168:F170)</f>
        <v>180.01</v>
      </c>
      <c r="G171" s="4"/>
      <c r="H171" s="6"/>
    </row>
    <row r="172" spans="1:8" x14ac:dyDescent="0.2">
      <c r="A172" s="16" t="s">
        <v>184</v>
      </c>
      <c r="B172" s="74">
        <f>SUM(B166,B171)</f>
        <v>957</v>
      </c>
      <c r="C172" s="5">
        <f>SUM(C166,C171)</f>
        <v>25.269999999999996</v>
      </c>
      <c r="D172" s="5">
        <f>SUM(D166,D171)</f>
        <v>21.939999999999998</v>
      </c>
      <c r="E172" s="5">
        <f>SUM(E166,E171)</f>
        <v>124.74000000000001</v>
      </c>
      <c r="F172" s="5">
        <f>SUM(F166,F171)</f>
        <v>805.51</v>
      </c>
      <c r="G172" s="4"/>
      <c r="H172" s="6"/>
    </row>
    <row r="173" spans="1:8" x14ac:dyDescent="0.2">
      <c r="A173" s="3" t="s">
        <v>124</v>
      </c>
      <c r="B173" s="3"/>
      <c r="C173" s="3"/>
      <c r="D173" s="3"/>
      <c r="E173" s="3"/>
      <c r="F173" s="3"/>
      <c r="G173" s="3"/>
      <c r="H173" s="3"/>
    </row>
    <row r="174" spans="1:8" x14ac:dyDescent="0.2">
      <c r="A174" s="43" t="s">
        <v>2</v>
      </c>
      <c r="B174" s="52" t="s">
        <v>3</v>
      </c>
      <c r="C174" s="53"/>
      <c r="D174" s="53"/>
      <c r="E174" s="53"/>
      <c r="F174" s="53"/>
      <c r="G174" s="43" t="s">
        <v>4</v>
      </c>
      <c r="H174" s="43" t="s">
        <v>5</v>
      </c>
    </row>
    <row r="175" spans="1:8" ht="12" customHeight="1" x14ac:dyDescent="0.2">
      <c r="A175" s="55"/>
      <c r="B175" s="56" t="s">
        <v>6</v>
      </c>
      <c r="C175" s="57" t="s">
        <v>7</v>
      </c>
      <c r="D175" s="57" t="s">
        <v>8</v>
      </c>
      <c r="E175" s="57" t="s">
        <v>9</v>
      </c>
      <c r="F175" s="57" t="s">
        <v>10</v>
      </c>
      <c r="G175" s="55"/>
      <c r="H175" s="55"/>
    </row>
    <row r="176" spans="1:8" x14ac:dyDescent="0.2">
      <c r="A176" s="1" t="s">
        <v>11</v>
      </c>
      <c r="B176" s="1"/>
      <c r="C176" s="1"/>
      <c r="D176" s="1"/>
      <c r="E176" s="1"/>
      <c r="F176" s="1"/>
      <c r="G176" s="1"/>
      <c r="H176" s="1"/>
    </row>
    <row r="177" spans="1:8" s="2" customFormat="1" ht="12.75" customHeight="1" x14ac:dyDescent="0.2">
      <c r="A177" s="6" t="s">
        <v>169</v>
      </c>
      <c r="B177" s="7">
        <v>205</v>
      </c>
      <c r="C177" s="8">
        <v>6.12</v>
      </c>
      <c r="D177" s="8">
        <v>5.56</v>
      </c>
      <c r="E177" s="8">
        <v>50.64</v>
      </c>
      <c r="F177" s="8">
        <v>272.32</v>
      </c>
      <c r="G177" s="7" t="s">
        <v>170</v>
      </c>
      <c r="H177" s="6" t="s">
        <v>171</v>
      </c>
    </row>
    <row r="178" spans="1:8" s="2" customFormat="1" ht="11.4" customHeight="1" x14ac:dyDescent="0.2">
      <c r="A178" s="6" t="s">
        <v>15</v>
      </c>
      <c r="B178" s="10">
        <v>30</v>
      </c>
      <c r="C178" s="8">
        <f>4.64/20*30</f>
        <v>6.9599999999999991</v>
      </c>
      <c r="D178" s="8">
        <f>5.9/20*30</f>
        <v>8.8500000000000014</v>
      </c>
      <c r="E178" s="8">
        <v>0</v>
      </c>
      <c r="F178" s="8">
        <f>72/20*30</f>
        <v>108</v>
      </c>
      <c r="G178" s="7" t="s">
        <v>16</v>
      </c>
      <c r="H178" s="6" t="s">
        <v>17</v>
      </c>
    </row>
    <row r="179" spans="1:8" s="2" customFormat="1" x14ac:dyDescent="0.2">
      <c r="A179" s="11" t="s">
        <v>18</v>
      </c>
      <c r="B179" s="7">
        <v>30</v>
      </c>
      <c r="C179" s="8">
        <v>2.85</v>
      </c>
      <c r="D179" s="8">
        <v>0.9</v>
      </c>
      <c r="E179" s="8">
        <v>15.6</v>
      </c>
      <c r="F179" s="8">
        <v>79.5</v>
      </c>
      <c r="G179" s="10" t="s">
        <v>19</v>
      </c>
      <c r="H179" s="9" t="s">
        <v>20</v>
      </c>
    </row>
    <row r="180" spans="1:8" s="2" customFormat="1" x14ac:dyDescent="0.2">
      <c r="A180" s="6" t="s">
        <v>54</v>
      </c>
      <c r="B180" s="10">
        <v>100</v>
      </c>
      <c r="C180" s="8">
        <v>0.4</v>
      </c>
      <c r="D180" s="8">
        <v>0.4</v>
      </c>
      <c r="E180" s="8">
        <f>19.6/2</f>
        <v>9.8000000000000007</v>
      </c>
      <c r="F180" s="8">
        <f>94/2</f>
        <v>47</v>
      </c>
      <c r="G180" s="10" t="s">
        <v>55</v>
      </c>
      <c r="H180" s="6" t="s">
        <v>56</v>
      </c>
    </row>
    <row r="181" spans="1:8" s="19" customFormat="1" x14ac:dyDescent="0.2">
      <c r="A181" s="11" t="s">
        <v>21</v>
      </c>
      <c r="B181" s="10">
        <v>215</v>
      </c>
      <c r="C181" s="13">
        <v>7.0000000000000007E-2</v>
      </c>
      <c r="D181" s="13">
        <v>0.02</v>
      </c>
      <c r="E181" s="13">
        <v>15</v>
      </c>
      <c r="F181" s="13">
        <v>60</v>
      </c>
      <c r="G181" s="10" t="s">
        <v>22</v>
      </c>
      <c r="H181" s="6" t="s">
        <v>23</v>
      </c>
    </row>
    <row r="182" spans="1:8" x14ac:dyDescent="0.2">
      <c r="A182" s="16" t="s">
        <v>25</v>
      </c>
      <c r="B182" s="74">
        <f>SUM(B177:B181)</f>
        <v>580</v>
      </c>
      <c r="C182" s="17">
        <f>SUM(C177:C181)</f>
        <v>16.399999999999999</v>
      </c>
      <c r="D182" s="17">
        <f>SUM(D177:D181)</f>
        <v>15.73</v>
      </c>
      <c r="E182" s="17">
        <f>SUM(E177:E181)</f>
        <v>91.039999999999992</v>
      </c>
      <c r="F182" s="17">
        <f>SUM(F177:F181)</f>
        <v>566.81999999999994</v>
      </c>
      <c r="G182" s="4"/>
      <c r="H182" s="6"/>
    </row>
    <row r="183" spans="1:8" x14ac:dyDescent="0.2">
      <c r="A183" s="49" t="s">
        <v>211</v>
      </c>
      <c r="B183" s="75"/>
      <c r="C183" s="75"/>
      <c r="D183" s="75"/>
      <c r="E183" s="75"/>
      <c r="F183" s="75"/>
      <c r="G183" s="50"/>
      <c r="H183" s="51"/>
    </row>
    <row r="184" spans="1:8" x14ac:dyDescent="0.2">
      <c r="A184" s="6" t="s">
        <v>172</v>
      </c>
      <c r="B184" s="63">
        <v>200</v>
      </c>
      <c r="C184" s="8">
        <v>1.53</v>
      </c>
      <c r="D184" s="8">
        <v>5.0999999999999996</v>
      </c>
      <c r="E184" s="8">
        <v>8</v>
      </c>
      <c r="F184" s="8">
        <v>83.9</v>
      </c>
      <c r="G184" s="40" t="s">
        <v>215</v>
      </c>
      <c r="H184" s="11" t="s">
        <v>174</v>
      </c>
    </row>
    <row r="185" spans="1:8" ht="12.75" customHeight="1" x14ac:dyDescent="0.2">
      <c r="A185" s="11" t="s">
        <v>21</v>
      </c>
      <c r="B185" s="67">
        <v>215</v>
      </c>
      <c r="C185" s="13">
        <v>7.0000000000000007E-2</v>
      </c>
      <c r="D185" s="13">
        <v>0.02</v>
      </c>
      <c r="E185" s="13">
        <v>15</v>
      </c>
      <c r="F185" s="13">
        <v>60</v>
      </c>
      <c r="G185" s="69" t="s">
        <v>22</v>
      </c>
      <c r="H185" s="70" t="s">
        <v>23</v>
      </c>
    </row>
    <row r="186" spans="1:8" x14ac:dyDescent="0.2">
      <c r="A186" s="14" t="s">
        <v>45</v>
      </c>
      <c r="B186" s="77">
        <v>20</v>
      </c>
      <c r="C186" s="8">
        <v>1.3</v>
      </c>
      <c r="D186" s="8">
        <v>0.2</v>
      </c>
      <c r="E186" s="8">
        <v>8.6</v>
      </c>
      <c r="F186" s="8">
        <v>43</v>
      </c>
      <c r="G186" s="41">
        <v>11</v>
      </c>
      <c r="H186" s="11" t="s">
        <v>47</v>
      </c>
    </row>
    <row r="187" spans="1:8" x14ac:dyDescent="0.2">
      <c r="A187" s="16" t="s">
        <v>25</v>
      </c>
      <c r="B187" s="74">
        <f>SUM(B184:B186)</f>
        <v>435</v>
      </c>
      <c r="C187" s="17">
        <f>SUM(C184:C186)</f>
        <v>2.9000000000000004</v>
      </c>
      <c r="D187" s="17">
        <f>SUM(D184:D186)</f>
        <v>5.3199999999999994</v>
      </c>
      <c r="E187" s="17">
        <f>SUM(E184:E186)</f>
        <v>31.6</v>
      </c>
      <c r="F187" s="17">
        <f>SUM(F184:F186)</f>
        <v>186.9</v>
      </c>
      <c r="G187" s="4"/>
      <c r="H187" s="6"/>
    </row>
    <row r="188" spans="1:8" x14ac:dyDescent="0.2">
      <c r="A188" s="16" t="s">
        <v>184</v>
      </c>
      <c r="B188" s="74">
        <f>SUM(B182,B187)</f>
        <v>1015</v>
      </c>
      <c r="C188" s="5">
        <f>SUM(C182,C187)</f>
        <v>19.299999999999997</v>
      </c>
      <c r="D188" s="5">
        <f>SUM(D182,D187)</f>
        <v>21.05</v>
      </c>
      <c r="E188" s="5">
        <f>SUM(E182,E187)</f>
        <v>122.63999999999999</v>
      </c>
      <c r="F188" s="5">
        <f>SUM(F182,F187)</f>
        <v>753.71999999999991</v>
      </c>
      <c r="G188" s="4"/>
      <c r="H188" s="6"/>
    </row>
  </sheetData>
  <mergeCells count="86">
    <mergeCell ref="A176:H176"/>
    <mergeCell ref="A183:H183"/>
    <mergeCell ref="A161:H161"/>
    <mergeCell ref="A167:H167"/>
    <mergeCell ref="A173:H173"/>
    <mergeCell ref="A174:A175"/>
    <mergeCell ref="B174:F174"/>
    <mergeCell ref="G174:G175"/>
    <mergeCell ref="H174:H175"/>
    <mergeCell ref="A145:H145"/>
    <mergeCell ref="A152:H152"/>
    <mergeCell ref="A158:H158"/>
    <mergeCell ref="A159:A160"/>
    <mergeCell ref="B159:F159"/>
    <mergeCell ref="G159:G160"/>
    <mergeCell ref="H159:H160"/>
    <mergeCell ref="A128:H128"/>
    <mergeCell ref="A136:H136"/>
    <mergeCell ref="A142:H142"/>
    <mergeCell ref="A143:A144"/>
    <mergeCell ref="B143:F143"/>
    <mergeCell ref="G143:G144"/>
    <mergeCell ref="H143:H144"/>
    <mergeCell ref="A113:H113"/>
    <mergeCell ref="A119:H119"/>
    <mergeCell ref="A125:H125"/>
    <mergeCell ref="A126:A127"/>
    <mergeCell ref="B126:F126"/>
    <mergeCell ref="G126:G127"/>
    <mergeCell ref="H126:H127"/>
    <mergeCell ref="A98:H98"/>
    <mergeCell ref="A104:H104"/>
    <mergeCell ref="A110:H110"/>
    <mergeCell ref="A111:A112"/>
    <mergeCell ref="B111:F111"/>
    <mergeCell ref="G111:G112"/>
    <mergeCell ref="H111:H112"/>
    <mergeCell ref="A82:H82"/>
    <mergeCell ref="A88:H88"/>
    <mergeCell ref="A94:H94"/>
    <mergeCell ref="A95:H95"/>
    <mergeCell ref="A96:A97"/>
    <mergeCell ref="B96:F96"/>
    <mergeCell ref="G96:G97"/>
    <mergeCell ref="H96:H97"/>
    <mergeCell ref="A66:H66"/>
    <mergeCell ref="A73:H73"/>
    <mergeCell ref="A79:H79"/>
    <mergeCell ref="A80:A81"/>
    <mergeCell ref="B80:F80"/>
    <mergeCell ref="G80:G81"/>
    <mergeCell ref="H80:H81"/>
    <mergeCell ref="A52:H52"/>
    <mergeCell ref="A57:H57"/>
    <mergeCell ref="A63:H63"/>
    <mergeCell ref="A64:A65"/>
    <mergeCell ref="B64:F64"/>
    <mergeCell ref="G64:G65"/>
    <mergeCell ref="H64:H65"/>
    <mergeCell ref="A36:H36"/>
    <mergeCell ref="A43:H43"/>
    <mergeCell ref="A49:H49"/>
    <mergeCell ref="A50:A51"/>
    <mergeCell ref="B50:F50"/>
    <mergeCell ref="G50:G51"/>
    <mergeCell ref="H50:H51"/>
    <mergeCell ref="A21:H21"/>
    <mergeCell ref="A27:H27"/>
    <mergeCell ref="A33:H33"/>
    <mergeCell ref="A34:A35"/>
    <mergeCell ref="B34:F34"/>
    <mergeCell ref="G34:G35"/>
    <mergeCell ref="H34:H35"/>
    <mergeCell ref="A5:H5"/>
    <mergeCell ref="A12:H12"/>
    <mergeCell ref="A18:H18"/>
    <mergeCell ref="A19:A20"/>
    <mergeCell ref="B19:F19"/>
    <mergeCell ref="G19:G20"/>
    <mergeCell ref="H19:H20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19685039370078741" footer="0.19685039370078741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1"/>
  <sheetViews>
    <sheetView zoomScale="130" zoomScaleNormal="130" workbookViewId="0">
      <selection sqref="A1:H219"/>
    </sheetView>
  </sheetViews>
  <sheetFormatPr defaultRowHeight="10.199999999999999" x14ac:dyDescent="0.2"/>
  <cols>
    <col min="1" max="1" width="32.6640625" style="12" customWidth="1"/>
    <col min="2" max="2" width="7.6640625" style="12" customWidth="1"/>
    <col min="3" max="3" width="8" style="99" customWidth="1"/>
    <col min="4" max="4" width="8.109375" style="99" customWidth="1"/>
    <col min="5" max="5" width="9.44140625" style="99" customWidth="1"/>
    <col min="6" max="6" width="7.6640625" style="99" customWidth="1"/>
    <col min="7" max="7" width="8.44140625" style="12" customWidth="1"/>
    <col min="8" max="8" width="17.33203125" style="12" customWidth="1"/>
    <col min="9" max="256" width="8.88671875" style="12"/>
    <col min="257" max="257" width="32.6640625" style="12" customWidth="1"/>
    <col min="258" max="258" width="7.6640625" style="12" customWidth="1"/>
    <col min="259" max="259" width="8" style="12" customWidth="1"/>
    <col min="260" max="260" width="8.109375" style="12" customWidth="1"/>
    <col min="261" max="261" width="9.44140625" style="12" customWidth="1"/>
    <col min="262" max="262" width="7.6640625" style="12" customWidth="1"/>
    <col min="263" max="263" width="8.44140625" style="12" customWidth="1"/>
    <col min="264" max="264" width="17.33203125" style="12" customWidth="1"/>
    <col min="265" max="512" width="8.88671875" style="12"/>
    <col min="513" max="513" width="32.6640625" style="12" customWidth="1"/>
    <col min="514" max="514" width="7.6640625" style="12" customWidth="1"/>
    <col min="515" max="515" width="8" style="12" customWidth="1"/>
    <col min="516" max="516" width="8.109375" style="12" customWidth="1"/>
    <col min="517" max="517" width="9.44140625" style="12" customWidth="1"/>
    <col min="518" max="518" width="7.6640625" style="12" customWidth="1"/>
    <col min="519" max="519" width="8.44140625" style="12" customWidth="1"/>
    <col min="520" max="520" width="17.33203125" style="12" customWidth="1"/>
    <col min="521" max="768" width="8.88671875" style="12"/>
    <col min="769" max="769" width="32.6640625" style="12" customWidth="1"/>
    <col min="770" max="770" width="7.6640625" style="12" customWidth="1"/>
    <col min="771" max="771" width="8" style="12" customWidth="1"/>
    <col min="772" max="772" width="8.109375" style="12" customWidth="1"/>
    <col min="773" max="773" width="9.44140625" style="12" customWidth="1"/>
    <col min="774" max="774" width="7.6640625" style="12" customWidth="1"/>
    <col min="775" max="775" width="8.44140625" style="12" customWidth="1"/>
    <col min="776" max="776" width="17.33203125" style="12" customWidth="1"/>
    <col min="777" max="1024" width="8.88671875" style="12"/>
    <col min="1025" max="1025" width="32.6640625" style="12" customWidth="1"/>
    <col min="1026" max="1026" width="7.6640625" style="12" customWidth="1"/>
    <col min="1027" max="1027" width="8" style="12" customWidth="1"/>
    <col min="1028" max="1028" width="8.109375" style="12" customWidth="1"/>
    <col min="1029" max="1029" width="9.44140625" style="12" customWidth="1"/>
    <col min="1030" max="1030" width="7.6640625" style="12" customWidth="1"/>
    <col min="1031" max="1031" width="8.44140625" style="12" customWidth="1"/>
    <col min="1032" max="1032" width="17.33203125" style="12" customWidth="1"/>
    <col min="1033" max="1280" width="8.88671875" style="12"/>
    <col min="1281" max="1281" width="32.6640625" style="12" customWidth="1"/>
    <col min="1282" max="1282" width="7.6640625" style="12" customWidth="1"/>
    <col min="1283" max="1283" width="8" style="12" customWidth="1"/>
    <col min="1284" max="1284" width="8.109375" style="12" customWidth="1"/>
    <col min="1285" max="1285" width="9.44140625" style="12" customWidth="1"/>
    <col min="1286" max="1286" width="7.6640625" style="12" customWidth="1"/>
    <col min="1287" max="1287" width="8.44140625" style="12" customWidth="1"/>
    <col min="1288" max="1288" width="17.33203125" style="12" customWidth="1"/>
    <col min="1289" max="1536" width="8.88671875" style="12"/>
    <col min="1537" max="1537" width="32.6640625" style="12" customWidth="1"/>
    <col min="1538" max="1538" width="7.6640625" style="12" customWidth="1"/>
    <col min="1539" max="1539" width="8" style="12" customWidth="1"/>
    <col min="1540" max="1540" width="8.109375" style="12" customWidth="1"/>
    <col min="1541" max="1541" width="9.44140625" style="12" customWidth="1"/>
    <col min="1542" max="1542" width="7.6640625" style="12" customWidth="1"/>
    <col min="1543" max="1543" width="8.44140625" style="12" customWidth="1"/>
    <col min="1544" max="1544" width="17.33203125" style="12" customWidth="1"/>
    <col min="1545" max="1792" width="8.88671875" style="12"/>
    <col min="1793" max="1793" width="32.6640625" style="12" customWidth="1"/>
    <col min="1794" max="1794" width="7.6640625" style="12" customWidth="1"/>
    <col min="1795" max="1795" width="8" style="12" customWidth="1"/>
    <col min="1796" max="1796" width="8.109375" style="12" customWidth="1"/>
    <col min="1797" max="1797" width="9.44140625" style="12" customWidth="1"/>
    <col min="1798" max="1798" width="7.6640625" style="12" customWidth="1"/>
    <col min="1799" max="1799" width="8.44140625" style="12" customWidth="1"/>
    <col min="1800" max="1800" width="17.33203125" style="12" customWidth="1"/>
    <col min="1801" max="2048" width="8.88671875" style="12"/>
    <col min="2049" max="2049" width="32.6640625" style="12" customWidth="1"/>
    <col min="2050" max="2050" width="7.6640625" style="12" customWidth="1"/>
    <col min="2051" max="2051" width="8" style="12" customWidth="1"/>
    <col min="2052" max="2052" width="8.109375" style="12" customWidth="1"/>
    <col min="2053" max="2053" width="9.44140625" style="12" customWidth="1"/>
    <col min="2054" max="2054" width="7.6640625" style="12" customWidth="1"/>
    <col min="2055" max="2055" width="8.44140625" style="12" customWidth="1"/>
    <col min="2056" max="2056" width="17.33203125" style="12" customWidth="1"/>
    <col min="2057" max="2304" width="8.88671875" style="12"/>
    <col min="2305" max="2305" width="32.6640625" style="12" customWidth="1"/>
    <col min="2306" max="2306" width="7.6640625" style="12" customWidth="1"/>
    <col min="2307" max="2307" width="8" style="12" customWidth="1"/>
    <col min="2308" max="2308" width="8.109375" style="12" customWidth="1"/>
    <col min="2309" max="2309" width="9.44140625" style="12" customWidth="1"/>
    <col min="2310" max="2310" width="7.6640625" style="12" customWidth="1"/>
    <col min="2311" max="2311" width="8.44140625" style="12" customWidth="1"/>
    <col min="2312" max="2312" width="17.33203125" style="12" customWidth="1"/>
    <col min="2313" max="2560" width="8.88671875" style="12"/>
    <col min="2561" max="2561" width="32.6640625" style="12" customWidth="1"/>
    <col min="2562" max="2562" width="7.6640625" style="12" customWidth="1"/>
    <col min="2563" max="2563" width="8" style="12" customWidth="1"/>
    <col min="2564" max="2564" width="8.109375" style="12" customWidth="1"/>
    <col min="2565" max="2565" width="9.44140625" style="12" customWidth="1"/>
    <col min="2566" max="2566" width="7.6640625" style="12" customWidth="1"/>
    <col min="2567" max="2567" width="8.44140625" style="12" customWidth="1"/>
    <col min="2568" max="2568" width="17.33203125" style="12" customWidth="1"/>
    <col min="2569" max="2816" width="8.88671875" style="12"/>
    <col min="2817" max="2817" width="32.6640625" style="12" customWidth="1"/>
    <col min="2818" max="2818" width="7.6640625" style="12" customWidth="1"/>
    <col min="2819" max="2819" width="8" style="12" customWidth="1"/>
    <col min="2820" max="2820" width="8.109375" style="12" customWidth="1"/>
    <col min="2821" max="2821" width="9.44140625" style="12" customWidth="1"/>
    <col min="2822" max="2822" width="7.6640625" style="12" customWidth="1"/>
    <col min="2823" max="2823" width="8.44140625" style="12" customWidth="1"/>
    <col min="2824" max="2824" width="17.33203125" style="12" customWidth="1"/>
    <col min="2825" max="3072" width="8.88671875" style="12"/>
    <col min="3073" max="3073" width="32.6640625" style="12" customWidth="1"/>
    <col min="3074" max="3074" width="7.6640625" style="12" customWidth="1"/>
    <col min="3075" max="3075" width="8" style="12" customWidth="1"/>
    <col min="3076" max="3076" width="8.109375" style="12" customWidth="1"/>
    <col min="3077" max="3077" width="9.44140625" style="12" customWidth="1"/>
    <col min="3078" max="3078" width="7.6640625" style="12" customWidth="1"/>
    <col min="3079" max="3079" width="8.44140625" style="12" customWidth="1"/>
    <col min="3080" max="3080" width="17.33203125" style="12" customWidth="1"/>
    <col min="3081" max="3328" width="8.88671875" style="12"/>
    <col min="3329" max="3329" width="32.6640625" style="12" customWidth="1"/>
    <col min="3330" max="3330" width="7.6640625" style="12" customWidth="1"/>
    <col min="3331" max="3331" width="8" style="12" customWidth="1"/>
    <col min="3332" max="3332" width="8.109375" style="12" customWidth="1"/>
    <col min="3333" max="3333" width="9.44140625" style="12" customWidth="1"/>
    <col min="3334" max="3334" width="7.6640625" style="12" customWidth="1"/>
    <col min="3335" max="3335" width="8.44140625" style="12" customWidth="1"/>
    <col min="3336" max="3336" width="17.33203125" style="12" customWidth="1"/>
    <col min="3337" max="3584" width="8.88671875" style="12"/>
    <col min="3585" max="3585" width="32.6640625" style="12" customWidth="1"/>
    <col min="3586" max="3586" width="7.6640625" style="12" customWidth="1"/>
    <col min="3587" max="3587" width="8" style="12" customWidth="1"/>
    <col min="3588" max="3588" width="8.109375" style="12" customWidth="1"/>
    <col min="3589" max="3589" width="9.44140625" style="12" customWidth="1"/>
    <col min="3590" max="3590" width="7.6640625" style="12" customWidth="1"/>
    <col min="3591" max="3591" width="8.44140625" style="12" customWidth="1"/>
    <col min="3592" max="3592" width="17.33203125" style="12" customWidth="1"/>
    <col min="3593" max="3840" width="8.88671875" style="12"/>
    <col min="3841" max="3841" width="32.6640625" style="12" customWidth="1"/>
    <col min="3842" max="3842" width="7.6640625" style="12" customWidth="1"/>
    <col min="3843" max="3843" width="8" style="12" customWidth="1"/>
    <col min="3844" max="3844" width="8.109375" style="12" customWidth="1"/>
    <col min="3845" max="3845" width="9.44140625" style="12" customWidth="1"/>
    <col min="3846" max="3846" width="7.6640625" style="12" customWidth="1"/>
    <col min="3847" max="3847" width="8.44140625" style="12" customWidth="1"/>
    <col min="3848" max="3848" width="17.33203125" style="12" customWidth="1"/>
    <col min="3849" max="4096" width="8.88671875" style="12"/>
    <col min="4097" max="4097" width="32.6640625" style="12" customWidth="1"/>
    <col min="4098" max="4098" width="7.6640625" style="12" customWidth="1"/>
    <col min="4099" max="4099" width="8" style="12" customWidth="1"/>
    <col min="4100" max="4100" width="8.109375" style="12" customWidth="1"/>
    <col min="4101" max="4101" width="9.44140625" style="12" customWidth="1"/>
    <col min="4102" max="4102" width="7.6640625" style="12" customWidth="1"/>
    <col min="4103" max="4103" width="8.44140625" style="12" customWidth="1"/>
    <col min="4104" max="4104" width="17.33203125" style="12" customWidth="1"/>
    <col min="4105" max="4352" width="8.88671875" style="12"/>
    <col min="4353" max="4353" width="32.6640625" style="12" customWidth="1"/>
    <col min="4354" max="4354" width="7.6640625" style="12" customWidth="1"/>
    <col min="4355" max="4355" width="8" style="12" customWidth="1"/>
    <col min="4356" max="4356" width="8.109375" style="12" customWidth="1"/>
    <col min="4357" max="4357" width="9.44140625" style="12" customWidth="1"/>
    <col min="4358" max="4358" width="7.6640625" style="12" customWidth="1"/>
    <col min="4359" max="4359" width="8.44140625" style="12" customWidth="1"/>
    <col min="4360" max="4360" width="17.33203125" style="12" customWidth="1"/>
    <col min="4361" max="4608" width="8.88671875" style="12"/>
    <col min="4609" max="4609" width="32.6640625" style="12" customWidth="1"/>
    <col min="4610" max="4610" width="7.6640625" style="12" customWidth="1"/>
    <col min="4611" max="4611" width="8" style="12" customWidth="1"/>
    <col min="4612" max="4612" width="8.109375" style="12" customWidth="1"/>
    <col min="4613" max="4613" width="9.44140625" style="12" customWidth="1"/>
    <col min="4614" max="4614" width="7.6640625" style="12" customWidth="1"/>
    <col min="4615" max="4615" width="8.44140625" style="12" customWidth="1"/>
    <col min="4616" max="4616" width="17.33203125" style="12" customWidth="1"/>
    <col min="4617" max="4864" width="8.88671875" style="12"/>
    <col min="4865" max="4865" width="32.6640625" style="12" customWidth="1"/>
    <col min="4866" max="4866" width="7.6640625" style="12" customWidth="1"/>
    <col min="4867" max="4867" width="8" style="12" customWidth="1"/>
    <col min="4868" max="4868" width="8.109375" style="12" customWidth="1"/>
    <col min="4869" max="4869" width="9.44140625" style="12" customWidth="1"/>
    <col min="4870" max="4870" width="7.6640625" style="12" customWidth="1"/>
    <col min="4871" max="4871" width="8.44140625" style="12" customWidth="1"/>
    <col min="4872" max="4872" width="17.33203125" style="12" customWidth="1"/>
    <col min="4873" max="5120" width="8.88671875" style="12"/>
    <col min="5121" max="5121" width="32.6640625" style="12" customWidth="1"/>
    <col min="5122" max="5122" width="7.6640625" style="12" customWidth="1"/>
    <col min="5123" max="5123" width="8" style="12" customWidth="1"/>
    <col min="5124" max="5124" width="8.109375" style="12" customWidth="1"/>
    <col min="5125" max="5125" width="9.44140625" style="12" customWidth="1"/>
    <col min="5126" max="5126" width="7.6640625" style="12" customWidth="1"/>
    <col min="5127" max="5127" width="8.44140625" style="12" customWidth="1"/>
    <col min="5128" max="5128" width="17.33203125" style="12" customWidth="1"/>
    <col min="5129" max="5376" width="8.88671875" style="12"/>
    <col min="5377" max="5377" width="32.6640625" style="12" customWidth="1"/>
    <col min="5378" max="5378" width="7.6640625" style="12" customWidth="1"/>
    <col min="5379" max="5379" width="8" style="12" customWidth="1"/>
    <col min="5380" max="5380" width="8.109375" style="12" customWidth="1"/>
    <col min="5381" max="5381" width="9.44140625" style="12" customWidth="1"/>
    <col min="5382" max="5382" width="7.6640625" style="12" customWidth="1"/>
    <col min="5383" max="5383" width="8.44140625" style="12" customWidth="1"/>
    <col min="5384" max="5384" width="17.33203125" style="12" customWidth="1"/>
    <col min="5385" max="5632" width="8.88671875" style="12"/>
    <col min="5633" max="5633" width="32.6640625" style="12" customWidth="1"/>
    <col min="5634" max="5634" width="7.6640625" style="12" customWidth="1"/>
    <col min="5635" max="5635" width="8" style="12" customWidth="1"/>
    <col min="5636" max="5636" width="8.109375" style="12" customWidth="1"/>
    <col min="5637" max="5637" width="9.44140625" style="12" customWidth="1"/>
    <col min="5638" max="5638" width="7.6640625" style="12" customWidth="1"/>
    <col min="5639" max="5639" width="8.44140625" style="12" customWidth="1"/>
    <col min="5640" max="5640" width="17.33203125" style="12" customWidth="1"/>
    <col min="5641" max="5888" width="8.88671875" style="12"/>
    <col min="5889" max="5889" width="32.6640625" style="12" customWidth="1"/>
    <col min="5890" max="5890" width="7.6640625" style="12" customWidth="1"/>
    <col min="5891" max="5891" width="8" style="12" customWidth="1"/>
    <col min="5892" max="5892" width="8.109375" style="12" customWidth="1"/>
    <col min="5893" max="5893" width="9.44140625" style="12" customWidth="1"/>
    <col min="5894" max="5894" width="7.6640625" style="12" customWidth="1"/>
    <col min="5895" max="5895" width="8.44140625" style="12" customWidth="1"/>
    <col min="5896" max="5896" width="17.33203125" style="12" customWidth="1"/>
    <col min="5897" max="6144" width="8.88671875" style="12"/>
    <col min="6145" max="6145" width="32.6640625" style="12" customWidth="1"/>
    <col min="6146" max="6146" width="7.6640625" style="12" customWidth="1"/>
    <col min="6147" max="6147" width="8" style="12" customWidth="1"/>
    <col min="6148" max="6148" width="8.109375" style="12" customWidth="1"/>
    <col min="6149" max="6149" width="9.44140625" style="12" customWidth="1"/>
    <col min="6150" max="6150" width="7.6640625" style="12" customWidth="1"/>
    <col min="6151" max="6151" width="8.44140625" style="12" customWidth="1"/>
    <col min="6152" max="6152" width="17.33203125" style="12" customWidth="1"/>
    <col min="6153" max="6400" width="8.88671875" style="12"/>
    <col min="6401" max="6401" width="32.6640625" style="12" customWidth="1"/>
    <col min="6402" max="6402" width="7.6640625" style="12" customWidth="1"/>
    <col min="6403" max="6403" width="8" style="12" customWidth="1"/>
    <col min="6404" max="6404" width="8.109375" style="12" customWidth="1"/>
    <col min="6405" max="6405" width="9.44140625" style="12" customWidth="1"/>
    <col min="6406" max="6406" width="7.6640625" style="12" customWidth="1"/>
    <col min="6407" max="6407" width="8.44140625" style="12" customWidth="1"/>
    <col min="6408" max="6408" width="17.33203125" style="12" customWidth="1"/>
    <col min="6409" max="6656" width="8.88671875" style="12"/>
    <col min="6657" max="6657" width="32.6640625" style="12" customWidth="1"/>
    <col min="6658" max="6658" width="7.6640625" style="12" customWidth="1"/>
    <col min="6659" max="6659" width="8" style="12" customWidth="1"/>
    <col min="6660" max="6660" width="8.109375" style="12" customWidth="1"/>
    <col min="6661" max="6661" width="9.44140625" style="12" customWidth="1"/>
    <col min="6662" max="6662" width="7.6640625" style="12" customWidth="1"/>
    <col min="6663" max="6663" width="8.44140625" style="12" customWidth="1"/>
    <col min="6664" max="6664" width="17.33203125" style="12" customWidth="1"/>
    <col min="6665" max="6912" width="8.88671875" style="12"/>
    <col min="6913" max="6913" width="32.6640625" style="12" customWidth="1"/>
    <col min="6914" max="6914" width="7.6640625" style="12" customWidth="1"/>
    <col min="6915" max="6915" width="8" style="12" customWidth="1"/>
    <col min="6916" max="6916" width="8.109375" style="12" customWidth="1"/>
    <col min="6917" max="6917" width="9.44140625" style="12" customWidth="1"/>
    <col min="6918" max="6918" width="7.6640625" style="12" customWidth="1"/>
    <col min="6919" max="6919" width="8.44140625" style="12" customWidth="1"/>
    <col min="6920" max="6920" width="17.33203125" style="12" customWidth="1"/>
    <col min="6921" max="7168" width="8.88671875" style="12"/>
    <col min="7169" max="7169" width="32.6640625" style="12" customWidth="1"/>
    <col min="7170" max="7170" width="7.6640625" style="12" customWidth="1"/>
    <col min="7171" max="7171" width="8" style="12" customWidth="1"/>
    <col min="7172" max="7172" width="8.109375" style="12" customWidth="1"/>
    <col min="7173" max="7173" width="9.44140625" style="12" customWidth="1"/>
    <col min="7174" max="7174" width="7.6640625" style="12" customWidth="1"/>
    <col min="7175" max="7175" width="8.44140625" style="12" customWidth="1"/>
    <col min="7176" max="7176" width="17.33203125" style="12" customWidth="1"/>
    <col min="7177" max="7424" width="8.88671875" style="12"/>
    <col min="7425" max="7425" width="32.6640625" style="12" customWidth="1"/>
    <col min="7426" max="7426" width="7.6640625" style="12" customWidth="1"/>
    <col min="7427" max="7427" width="8" style="12" customWidth="1"/>
    <col min="7428" max="7428" width="8.109375" style="12" customWidth="1"/>
    <col min="7429" max="7429" width="9.44140625" style="12" customWidth="1"/>
    <col min="7430" max="7430" width="7.6640625" style="12" customWidth="1"/>
    <col min="7431" max="7431" width="8.44140625" style="12" customWidth="1"/>
    <col min="7432" max="7432" width="17.33203125" style="12" customWidth="1"/>
    <col min="7433" max="7680" width="8.88671875" style="12"/>
    <col min="7681" max="7681" width="32.6640625" style="12" customWidth="1"/>
    <col min="7682" max="7682" width="7.6640625" style="12" customWidth="1"/>
    <col min="7683" max="7683" width="8" style="12" customWidth="1"/>
    <col min="7684" max="7684" width="8.109375" style="12" customWidth="1"/>
    <col min="7685" max="7685" width="9.44140625" style="12" customWidth="1"/>
    <col min="7686" max="7686" width="7.6640625" style="12" customWidth="1"/>
    <col min="7687" max="7687" width="8.44140625" style="12" customWidth="1"/>
    <col min="7688" max="7688" width="17.33203125" style="12" customWidth="1"/>
    <col min="7689" max="7936" width="8.88671875" style="12"/>
    <col min="7937" max="7937" width="32.6640625" style="12" customWidth="1"/>
    <col min="7938" max="7938" width="7.6640625" style="12" customWidth="1"/>
    <col min="7939" max="7939" width="8" style="12" customWidth="1"/>
    <col min="7940" max="7940" width="8.109375" style="12" customWidth="1"/>
    <col min="7941" max="7941" width="9.44140625" style="12" customWidth="1"/>
    <col min="7942" max="7942" width="7.6640625" style="12" customWidth="1"/>
    <col min="7943" max="7943" width="8.44140625" style="12" customWidth="1"/>
    <col min="7944" max="7944" width="17.33203125" style="12" customWidth="1"/>
    <col min="7945" max="8192" width="8.88671875" style="12"/>
    <col min="8193" max="8193" width="32.6640625" style="12" customWidth="1"/>
    <col min="8194" max="8194" width="7.6640625" style="12" customWidth="1"/>
    <col min="8195" max="8195" width="8" style="12" customWidth="1"/>
    <col min="8196" max="8196" width="8.109375" style="12" customWidth="1"/>
    <col min="8197" max="8197" width="9.44140625" style="12" customWidth="1"/>
    <col min="8198" max="8198" width="7.6640625" style="12" customWidth="1"/>
    <col min="8199" max="8199" width="8.44140625" style="12" customWidth="1"/>
    <col min="8200" max="8200" width="17.33203125" style="12" customWidth="1"/>
    <col min="8201" max="8448" width="8.88671875" style="12"/>
    <col min="8449" max="8449" width="32.6640625" style="12" customWidth="1"/>
    <col min="8450" max="8450" width="7.6640625" style="12" customWidth="1"/>
    <col min="8451" max="8451" width="8" style="12" customWidth="1"/>
    <col min="8452" max="8452" width="8.109375" style="12" customWidth="1"/>
    <col min="8453" max="8453" width="9.44140625" style="12" customWidth="1"/>
    <col min="8454" max="8454" width="7.6640625" style="12" customWidth="1"/>
    <col min="8455" max="8455" width="8.44140625" style="12" customWidth="1"/>
    <col min="8456" max="8456" width="17.33203125" style="12" customWidth="1"/>
    <col min="8457" max="8704" width="8.88671875" style="12"/>
    <col min="8705" max="8705" width="32.6640625" style="12" customWidth="1"/>
    <col min="8706" max="8706" width="7.6640625" style="12" customWidth="1"/>
    <col min="8707" max="8707" width="8" style="12" customWidth="1"/>
    <col min="8708" max="8708" width="8.109375" style="12" customWidth="1"/>
    <col min="8709" max="8709" width="9.44140625" style="12" customWidth="1"/>
    <col min="8710" max="8710" width="7.6640625" style="12" customWidth="1"/>
    <col min="8711" max="8711" width="8.44140625" style="12" customWidth="1"/>
    <col min="8712" max="8712" width="17.33203125" style="12" customWidth="1"/>
    <col min="8713" max="8960" width="8.88671875" style="12"/>
    <col min="8961" max="8961" width="32.6640625" style="12" customWidth="1"/>
    <col min="8962" max="8962" width="7.6640625" style="12" customWidth="1"/>
    <col min="8963" max="8963" width="8" style="12" customWidth="1"/>
    <col min="8964" max="8964" width="8.109375" style="12" customWidth="1"/>
    <col min="8965" max="8965" width="9.44140625" style="12" customWidth="1"/>
    <col min="8966" max="8966" width="7.6640625" style="12" customWidth="1"/>
    <col min="8967" max="8967" width="8.44140625" style="12" customWidth="1"/>
    <col min="8968" max="8968" width="17.33203125" style="12" customWidth="1"/>
    <col min="8969" max="9216" width="8.88671875" style="12"/>
    <col min="9217" max="9217" width="32.6640625" style="12" customWidth="1"/>
    <col min="9218" max="9218" width="7.6640625" style="12" customWidth="1"/>
    <col min="9219" max="9219" width="8" style="12" customWidth="1"/>
    <col min="9220" max="9220" width="8.109375" style="12" customWidth="1"/>
    <col min="9221" max="9221" width="9.44140625" style="12" customWidth="1"/>
    <col min="9222" max="9222" width="7.6640625" style="12" customWidth="1"/>
    <col min="9223" max="9223" width="8.44140625" style="12" customWidth="1"/>
    <col min="9224" max="9224" width="17.33203125" style="12" customWidth="1"/>
    <col min="9225" max="9472" width="8.88671875" style="12"/>
    <col min="9473" max="9473" width="32.6640625" style="12" customWidth="1"/>
    <col min="9474" max="9474" width="7.6640625" style="12" customWidth="1"/>
    <col min="9475" max="9475" width="8" style="12" customWidth="1"/>
    <col min="9476" max="9476" width="8.109375" style="12" customWidth="1"/>
    <col min="9477" max="9477" width="9.44140625" style="12" customWidth="1"/>
    <col min="9478" max="9478" width="7.6640625" style="12" customWidth="1"/>
    <col min="9479" max="9479" width="8.44140625" style="12" customWidth="1"/>
    <col min="9480" max="9480" width="17.33203125" style="12" customWidth="1"/>
    <col min="9481" max="9728" width="8.88671875" style="12"/>
    <col min="9729" max="9729" width="32.6640625" style="12" customWidth="1"/>
    <col min="9730" max="9730" width="7.6640625" style="12" customWidth="1"/>
    <col min="9731" max="9731" width="8" style="12" customWidth="1"/>
    <col min="9732" max="9732" width="8.109375" style="12" customWidth="1"/>
    <col min="9733" max="9733" width="9.44140625" style="12" customWidth="1"/>
    <col min="9734" max="9734" width="7.6640625" style="12" customWidth="1"/>
    <col min="9735" max="9735" width="8.44140625" style="12" customWidth="1"/>
    <col min="9736" max="9736" width="17.33203125" style="12" customWidth="1"/>
    <col min="9737" max="9984" width="8.88671875" style="12"/>
    <col min="9985" max="9985" width="32.6640625" style="12" customWidth="1"/>
    <col min="9986" max="9986" width="7.6640625" style="12" customWidth="1"/>
    <col min="9987" max="9987" width="8" style="12" customWidth="1"/>
    <col min="9988" max="9988" width="8.109375" style="12" customWidth="1"/>
    <col min="9989" max="9989" width="9.44140625" style="12" customWidth="1"/>
    <col min="9990" max="9990" width="7.6640625" style="12" customWidth="1"/>
    <col min="9991" max="9991" width="8.44140625" style="12" customWidth="1"/>
    <col min="9992" max="9992" width="17.33203125" style="12" customWidth="1"/>
    <col min="9993" max="10240" width="8.88671875" style="12"/>
    <col min="10241" max="10241" width="32.6640625" style="12" customWidth="1"/>
    <col min="10242" max="10242" width="7.6640625" style="12" customWidth="1"/>
    <col min="10243" max="10243" width="8" style="12" customWidth="1"/>
    <col min="10244" max="10244" width="8.109375" style="12" customWidth="1"/>
    <col min="10245" max="10245" width="9.44140625" style="12" customWidth="1"/>
    <col min="10246" max="10246" width="7.6640625" style="12" customWidth="1"/>
    <col min="10247" max="10247" width="8.44140625" style="12" customWidth="1"/>
    <col min="10248" max="10248" width="17.33203125" style="12" customWidth="1"/>
    <col min="10249" max="10496" width="8.88671875" style="12"/>
    <col min="10497" max="10497" width="32.6640625" style="12" customWidth="1"/>
    <col min="10498" max="10498" width="7.6640625" style="12" customWidth="1"/>
    <col min="10499" max="10499" width="8" style="12" customWidth="1"/>
    <col min="10500" max="10500" width="8.109375" style="12" customWidth="1"/>
    <col min="10501" max="10501" width="9.44140625" style="12" customWidth="1"/>
    <col min="10502" max="10502" width="7.6640625" style="12" customWidth="1"/>
    <col min="10503" max="10503" width="8.44140625" style="12" customWidth="1"/>
    <col min="10504" max="10504" width="17.33203125" style="12" customWidth="1"/>
    <col min="10505" max="10752" width="8.88671875" style="12"/>
    <col min="10753" max="10753" width="32.6640625" style="12" customWidth="1"/>
    <col min="10754" max="10754" width="7.6640625" style="12" customWidth="1"/>
    <col min="10755" max="10755" width="8" style="12" customWidth="1"/>
    <col min="10756" max="10756" width="8.109375" style="12" customWidth="1"/>
    <col min="10757" max="10757" width="9.44140625" style="12" customWidth="1"/>
    <col min="10758" max="10758" width="7.6640625" style="12" customWidth="1"/>
    <col min="10759" max="10759" width="8.44140625" style="12" customWidth="1"/>
    <col min="10760" max="10760" width="17.33203125" style="12" customWidth="1"/>
    <col min="10761" max="11008" width="8.88671875" style="12"/>
    <col min="11009" max="11009" width="32.6640625" style="12" customWidth="1"/>
    <col min="11010" max="11010" width="7.6640625" style="12" customWidth="1"/>
    <col min="11011" max="11011" width="8" style="12" customWidth="1"/>
    <col min="11012" max="11012" width="8.109375" style="12" customWidth="1"/>
    <col min="11013" max="11013" width="9.44140625" style="12" customWidth="1"/>
    <col min="11014" max="11014" width="7.6640625" style="12" customWidth="1"/>
    <col min="11015" max="11015" width="8.44140625" style="12" customWidth="1"/>
    <col min="11016" max="11016" width="17.33203125" style="12" customWidth="1"/>
    <col min="11017" max="11264" width="8.88671875" style="12"/>
    <col min="11265" max="11265" width="32.6640625" style="12" customWidth="1"/>
    <col min="11266" max="11266" width="7.6640625" style="12" customWidth="1"/>
    <col min="11267" max="11267" width="8" style="12" customWidth="1"/>
    <col min="11268" max="11268" width="8.109375" style="12" customWidth="1"/>
    <col min="11269" max="11269" width="9.44140625" style="12" customWidth="1"/>
    <col min="11270" max="11270" width="7.6640625" style="12" customWidth="1"/>
    <col min="11271" max="11271" width="8.44140625" style="12" customWidth="1"/>
    <col min="11272" max="11272" width="17.33203125" style="12" customWidth="1"/>
    <col min="11273" max="11520" width="8.88671875" style="12"/>
    <col min="11521" max="11521" width="32.6640625" style="12" customWidth="1"/>
    <col min="11522" max="11522" width="7.6640625" style="12" customWidth="1"/>
    <col min="11523" max="11523" width="8" style="12" customWidth="1"/>
    <col min="11524" max="11524" width="8.109375" style="12" customWidth="1"/>
    <col min="11525" max="11525" width="9.44140625" style="12" customWidth="1"/>
    <col min="11526" max="11526" width="7.6640625" style="12" customWidth="1"/>
    <col min="11527" max="11527" width="8.44140625" style="12" customWidth="1"/>
    <col min="11528" max="11528" width="17.33203125" style="12" customWidth="1"/>
    <col min="11529" max="11776" width="8.88671875" style="12"/>
    <col min="11777" max="11777" width="32.6640625" style="12" customWidth="1"/>
    <col min="11778" max="11778" width="7.6640625" style="12" customWidth="1"/>
    <col min="11779" max="11779" width="8" style="12" customWidth="1"/>
    <col min="11780" max="11780" width="8.109375" style="12" customWidth="1"/>
    <col min="11781" max="11781" width="9.44140625" style="12" customWidth="1"/>
    <col min="11782" max="11782" width="7.6640625" style="12" customWidth="1"/>
    <col min="11783" max="11783" width="8.44140625" style="12" customWidth="1"/>
    <col min="11784" max="11784" width="17.33203125" style="12" customWidth="1"/>
    <col min="11785" max="12032" width="8.88671875" style="12"/>
    <col min="12033" max="12033" width="32.6640625" style="12" customWidth="1"/>
    <col min="12034" max="12034" width="7.6640625" style="12" customWidth="1"/>
    <col min="12035" max="12035" width="8" style="12" customWidth="1"/>
    <col min="12036" max="12036" width="8.109375" style="12" customWidth="1"/>
    <col min="12037" max="12037" width="9.44140625" style="12" customWidth="1"/>
    <col min="12038" max="12038" width="7.6640625" style="12" customWidth="1"/>
    <col min="12039" max="12039" width="8.44140625" style="12" customWidth="1"/>
    <col min="12040" max="12040" width="17.33203125" style="12" customWidth="1"/>
    <col min="12041" max="12288" width="8.88671875" style="12"/>
    <col min="12289" max="12289" width="32.6640625" style="12" customWidth="1"/>
    <col min="12290" max="12290" width="7.6640625" style="12" customWidth="1"/>
    <col min="12291" max="12291" width="8" style="12" customWidth="1"/>
    <col min="12292" max="12292" width="8.109375" style="12" customWidth="1"/>
    <col min="12293" max="12293" width="9.44140625" style="12" customWidth="1"/>
    <col min="12294" max="12294" width="7.6640625" style="12" customWidth="1"/>
    <col min="12295" max="12295" width="8.44140625" style="12" customWidth="1"/>
    <col min="12296" max="12296" width="17.33203125" style="12" customWidth="1"/>
    <col min="12297" max="12544" width="8.88671875" style="12"/>
    <col min="12545" max="12545" width="32.6640625" style="12" customWidth="1"/>
    <col min="12546" max="12546" width="7.6640625" style="12" customWidth="1"/>
    <col min="12547" max="12547" width="8" style="12" customWidth="1"/>
    <col min="12548" max="12548" width="8.109375" style="12" customWidth="1"/>
    <col min="12549" max="12549" width="9.44140625" style="12" customWidth="1"/>
    <col min="12550" max="12550" width="7.6640625" style="12" customWidth="1"/>
    <col min="12551" max="12551" width="8.44140625" style="12" customWidth="1"/>
    <col min="12552" max="12552" width="17.33203125" style="12" customWidth="1"/>
    <col min="12553" max="12800" width="8.88671875" style="12"/>
    <col min="12801" max="12801" width="32.6640625" style="12" customWidth="1"/>
    <col min="12802" max="12802" width="7.6640625" style="12" customWidth="1"/>
    <col min="12803" max="12803" width="8" style="12" customWidth="1"/>
    <col min="12804" max="12804" width="8.109375" style="12" customWidth="1"/>
    <col min="12805" max="12805" width="9.44140625" style="12" customWidth="1"/>
    <col min="12806" max="12806" width="7.6640625" style="12" customWidth="1"/>
    <col min="12807" max="12807" width="8.44140625" style="12" customWidth="1"/>
    <col min="12808" max="12808" width="17.33203125" style="12" customWidth="1"/>
    <col min="12809" max="13056" width="8.88671875" style="12"/>
    <col min="13057" max="13057" width="32.6640625" style="12" customWidth="1"/>
    <col min="13058" max="13058" width="7.6640625" style="12" customWidth="1"/>
    <col min="13059" max="13059" width="8" style="12" customWidth="1"/>
    <col min="13060" max="13060" width="8.109375" style="12" customWidth="1"/>
    <col min="13061" max="13061" width="9.44140625" style="12" customWidth="1"/>
    <col min="13062" max="13062" width="7.6640625" style="12" customWidth="1"/>
    <col min="13063" max="13063" width="8.44140625" style="12" customWidth="1"/>
    <col min="13064" max="13064" width="17.33203125" style="12" customWidth="1"/>
    <col min="13065" max="13312" width="8.88671875" style="12"/>
    <col min="13313" max="13313" width="32.6640625" style="12" customWidth="1"/>
    <col min="13314" max="13314" width="7.6640625" style="12" customWidth="1"/>
    <col min="13315" max="13315" width="8" style="12" customWidth="1"/>
    <col min="13316" max="13316" width="8.109375" style="12" customWidth="1"/>
    <col min="13317" max="13317" width="9.44140625" style="12" customWidth="1"/>
    <col min="13318" max="13318" width="7.6640625" style="12" customWidth="1"/>
    <col min="13319" max="13319" width="8.44140625" style="12" customWidth="1"/>
    <col min="13320" max="13320" width="17.33203125" style="12" customWidth="1"/>
    <col min="13321" max="13568" width="8.88671875" style="12"/>
    <col min="13569" max="13569" width="32.6640625" style="12" customWidth="1"/>
    <col min="13570" max="13570" width="7.6640625" style="12" customWidth="1"/>
    <col min="13571" max="13571" width="8" style="12" customWidth="1"/>
    <col min="13572" max="13572" width="8.109375" style="12" customWidth="1"/>
    <col min="13573" max="13573" width="9.44140625" style="12" customWidth="1"/>
    <col min="13574" max="13574" width="7.6640625" style="12" customWidth="1"/>
    <col min="13575" max="13575" width="8.44140625" style="12" customWidth="1"/>
    <col min="13576" max="13576" width="17.33203125" style="12" customWidth="1"/>
    <col min="13577" max="13824" width="8.88671875" style="12"/>
    <col min="13825" max="13825" width="32.6640625" style="12" customWidth="1"/>
    <col min="13826" max="13826" width="7.6640625" style="12" customWidth="1"/>
    <col min="13827" max="13827" width="8" style="12" customWidth="1"/>
    <col min="13828" max="13828" width="8.109375" style="12" customWidth="1"/>
    <col min="13829" max="13829" width="9.44140625" style="12" customWidth="1"/>
    <col min="13830" max="13830" width="7.6640625" style="12" customWidth="1"/>
    <col min="13831" max="13831" width="8.44140625" style="12" customWidth="1"/>
    <col min="13832" max="13832" width="17.33203125" style="12" customWidth="1"/>
    <col min="13833" max="14080" width="8.88671875" style="12"/>
    <col min="14081" max="14081" width="32.6640625" style="12" customWidth="1"/>
    <col min="14082" max="14082" width="7.6640625" style="12" customWidth="1"/>
    <col min="14083" max="14083" width="8" style="12" customWidth="1"/>
    <col min="14084" max="14084" width="8.109375" style="12" customWidth="1"/>
    <col min="14085" max="14085" width="9.44140625" style="12" customWidth="1"/>
    <col min="14086" max="14086" width="7.6640625" style="12" customWidth="1"/>
    <col min="14087" max="14087" width="8.44140625" style="12" customWidth="1"/>
    <col min="14088" max="14088" width="17.33203125" style="12" customWidth="1"/>
    <col min="14089" max="14336" width="8.88671875" style="12"/>
    <col min="14337" max="14337" width="32.6640625" style="12" customWidth="1"/>
    <col min="14338" max="14338" width="7.6640625" style="12" customWidth="1"/>
    <col min="14339" max="14339" width="8" style="12" customWidth="1"/>
    <col min="14340" max="14340" width="8.109375" style="12" customWidth="1"/>
    <col min="14341" max="14341" width="9.44140625" style="12" customWidth="1"/>
    <col min="14342" max="14342" width="7.6640625" style="12" customWidth="1"/>
    <col min="14343" max="14343" width="8.44140625" style="12" customWidth="1"/>
    <col min="14344" max="14344" width="17.33203125" style="12" customWidth="1"/>
    <col min="14345" max="14592" width="8.88671875" style="12"/>
    <col min="14593" max="14593" width="32.6640625" style="12" customWidth="1"/>
    <col min="14594" max="14594" width="7.6640625" style="12" customWidth="1"/>
    <col min="14595" max="14595" width="8" style="12" customWidth="1"/>
    <col min="14596" max="14596" width="8.109375" style="12" customWidth="1"/>
    <col min="14597" max="14597" width="9.44140625" style="12" customWidth="1"/>
    <col min="14598" max="14598" width="7.6640625" style="12" customWidth="1"/>
    <col min="14599" max="14599" width="8.44140625" style="12" customWidth="1"/>
    <col min="14600" max="14600" width="17.33203125" style="12" customWidth="1"/>
    <col min="14601" max="14848" width="8.88671875" style="12"/>
    <col min="14849" max="14849" width="32.6640625" style="12" customWidth="1"/>
    <col min="14850" max="14850" width="7.6640625" style="12" customWidth="1"/>
    <col min="14851" max="14851" width="8" style="12" customWidth="1"/>
    <col min="14852" max="14852" width="8.109375" style="12" customWidth="1"/>
    <col min="14853" max="14853" width="9.44140625" style="12" customWidth="1"/>
    <col min="14854" max="14854" width="7.6640625" style="12" customWidth="1"/>
    <col min="14855" max="14855" width="8.44140625" style="12" customWidth="1"/>
    <col min="14856" max="14856" width="17.33203125" style="12" customWidth="1"/>
    <col min="14857" max="15104" width="8.88671875" style="12"/>
    <col min="15105" max="15105" width="32.6640625" style="12" customWidth="1"/>
    <col min="15106" max="15106" width="7.6640625" style="12" customWidth="1"/>
    <col min="15107" max="15107" width="8" style="12" customWidth="1"/>
    <col min="15108" max="15108" width="8.109375" style="12" customWidth="1"/>
    <col min="15109" max="15109" width="9.44140625" style="12" customWidth="1"/>
    <col min="15110" max="15110" width="7.6640625" style="12" customWidth="1"/>
    <col min="15111" max="15111" width="8.44140625" style="12" customWidth="1"/>
    <col min="15112" max="15112" width="17.33203125" style="12" customWidth="1"/>
    <col min="15113" max="15360" width="8.88671875" style="12"/>
    <col min="15361" max="15361" width="32.6640625" style="12" customWidth="1"/>
    <col min="15362" max="15362" width="7.6640625" style="12" customWidth="1"/>
    <col min="15363" max="15363" width="8" style="12" customWidth="1"/>
    <col min="15364" max="15364" width="8.109375" style="12" customWidth="1"/>
    <col min="15365" max="15365" width="9.44140625" style="12" customWidth="1"/>
    <col min="15366" max="15366" width="7.6640625" style="12" customWidth="1"/>
    <col min="15367" max="15367" width="8.44140625" style="12" customWidth="1"/>
    <col min="15368" max="15368" width="17.33203125" style="12" customWidth="1"/>
    <col min="15369" max="15616" width="8.88671875" style="12"/>
    <col min="15617" max="15617" width="32.6640625" style="12" customWidth="1"/>
    <col min="15618" max="15618" width="7.6640625" style="12" customWidth="1"/>
    <col min="15619" max="15619" width="8" style="12" customWidth="1"/>
    <col min="15620" max="15620" width="8.109375" style="12" customWidth="1"/>
    <col min="15621" max="15621" width="9.44140625" style="12" customWidth="1"/>
    <col min="15622" max="15622" width="7.6640625" style="12" customWidth="1"/>
    <col min="15623" max="15623" width="8.44140625" style="12" customWidth="1"/>
    <col min="15624" max="15624" width="17.33203125" style="12" customWidth="1"/>
    <col min="15625" max="15872" width="8.88671875" style="12"/>
    <col min="15873" max="15873" width="32.6640625" style="12" customWidth="1"/>
    <col min="15874" max="15874" width="7.6640625" style="12" customWidth="1"/>
    <col min="15875" max="15875" width="8" style="12" customWidth="1"/>
    <col min="15876" max="15876" width="8.109375" style="12" customWidth="1"/>
    <col min="15877" max="15877" width="9.44140625" style="12" customWidth="1"/>
    <col min="15878" max="15878" width="7.6640625" style="12" customWidth="1"/>
    <col min="15879" max="15879" width="8.44140625" style="12" customWidth="1"/>
    <col min="15880" max="15880" width="17.33203125" style="12" customWidth="1"/>
    <col min="15881" max="16128" width="8.88671875" style="12"/>
    <col min="16129" max="16129" width="32.6640625" style="12" customWidth="1"/>
    <col min="16130" max="16130" width="7.6640625" style="12" customWidth="1"/>
    <col min="16131" max="16131" width="8" style="12" customWidth="1"/>
    <col min="16132" max="16132" width="8.109375" style="12" customWidth="1"/>
    <col min="16133" max="16133" width="9.44140625" style="12" customWidth="1"/>
    <col min="16134" max="16134" width="7.6640625" style="12" customWidth="1"/>
    <col min="16135" max="16135" width="8.44140625" style="12" customWidth="1"/>
    <col min="16136" max="16136" width="17.33203125" style="12" customWidth="1"/>
    <col min="16137" max="16384" width="8.88671875" style="12"/>
  </cols>
  <sheetData>
    <row r="1" spans="1:8" x14ac:dyDescent="0.2">
      <c r="A1" s="46" t="s">
        <v>0</v>
      </c>
      <c r="B1" s="47"/>
      <c r="C1" s="47"/>
      <c r="D1" s="47"/>
      <c r="E1" s="47"/>
      <c r="F1" s="47"/>
      <c r="G1" s="47"/>
      <c r="H1" s="48"/>
    </row>
    <row r="2" spans="1:8" x14ac:dyDescent="0.2">
      <c r="A2" s="49" t="s">
        <v>1</v>
      </c>
      <c r="B2" s="50"/>
      <c r="C2" s="50"/>
      <c r="D2" s="50"/>
      <c r="E2" s="50"/>
      <c r="F2" s="50"/>
      <c r="G2" s="50"/>
      <c r="H2" s="51"/>
    </row>
    <row r="3" spans="1:8" x14ac:dyDescent="0.2">
      <c r="A3" s="43" t="s">
        <v>2</v>
      </c>
      <c r="B3" s="49" t="s">
        <v>3</v>
      </c>
      <c r="C3" s="50"/>
      <c r="D3" s="50"/>
      <c r="E3" s="50"/>
      <c r="F3" s="51"/>
      <c r="G3" s="43" t="s">
        <v>4</v>
      </c>
      <c r="H3" s="43" t="s">
        <v>5</v>
      </c>
    </row>
    <row r="4" spans="1:8" ht="15" customHeight="1" x14ac:dyDescent="0.2">
      <c r="A4" s="55"/>
      <c r="B4" s="100" t="s">
        <v>6</v>
      </c>
      <c r="C4" s="57" t="s">
        <v>7</v>
      </c>
      <c r="D4" s="57" t="s">
        <v>8</v>
      </c>
      <c r="E4" s="57" t="s">
        <v>9</v>
      </c>
      <c r="F4" s="57" t="s">
        <v>10</v>
      </c>
      <c r="G4" s="55"/>
      <c r="H4" s="55"/>
    </row>
    <row r="5" spans="1:8" x14ac:dyDescent="0.2">
      <c r="A5" s="49" t="s">
        <v>26</v>
      </c>
      <c r="B5" s="75"/>
      <c r="C5" s="75"/>
      <c r="D5" s="75"/>
      <c r="E5" s="75"/>
      <c r="F5" s="75"/>
      <c r="G5" s="50"/>
      <c r="H5" s="51"/>
    </row>
    <row r="6" spans="1:8" ht="12" customHeight="1" x14ac:dyDescent="0.2">
      <c r="A6" s="6" t="s">
        <v>27</v>
      </c>
      <c r="B6" s="38">
        <v>200</v>
      </c>
      <c r="C6" s="8">
        <v>1.8</v>
      </c>
      <c r="D6" s="8">
        <v>5.3</v>
      </c>
      <c r="E6" s="8">
        <v>10.9</v>
      </c>
      <c r="F6" s="8">
        <v>100.5</v>
      </c>
      <c r="G6" s="101" t="s">
        <v>28</v>
      </c>
      <c r="H6" s="9" t="s">
        <v>29</v>
      </c>
    </row>
    <row r="7" spans="1:8" x14ac:dyDescent="0.2">
      <c r="A7" s="11" t="s">
        <v>30</v>
      </c>
      <c r="B7" s="38">
        <v>90</v>
      </c>
      <c r="C7" s="8">
        <v>10.6</v>
      </c>
      <c r="D7" s="8">
        <v>12.6</v>
      </c>
      <c r="E7" s="8">
        <v>9.06</v>
      </c>
      <c r="F7" s="8">
        <v>207.09</v>
      </c>
      <c r="G7" s="66" t="s">
        <v>31</v>
      </c>
      <c r="H7" s="6" t="s">
        <v>32</v>
      </c>
    </row>
    <row r="8" spans="1:8" ht="10.5" customHeight="1" x14ac:dyDescent="0.2">
      <c r="A8" s="70" t="s">
        <v>33</v>
      </c>
      <c r="B8" s="38">
        <v>5</v>
      </c>
      <c r="C8" s="8">
        <v>0.04</v>
      </c>
      <c r="D8" s="8">
        <v>3.6</v>
      </c>
      <c r="E8" s="8">
        <v>0.06</v>
      </c>
      <c r="F8" s="8">
        <v>33</v>
      </c>
      <c r="G8" s="86" t="s">
        <v>34</v>
      </c>
      <c r="H8" s="9" t="s">
        <v>35</v>
      </c>
    </row>
    <row r="9" spans="1:8" x14ac:dyDescent="0.2">
      <c r="A9" s="11" t="s">
        <v>36</v>
      </c>
      <c r="B9" s="10">
        <v>150</v>
      </c>
      <c r="C9" s="68">
        <v>3.06</v>
      </c>
      <c r="D9" s="68">
        <v>4.8</v>
      </c>
      <c r="E9" s="68">
        <v>20.440000000000001</v>
      </c>
      <c r="F9" s="68">
        <v>137.25</v>
      </c>
      <c r="G9" s="26" t="s">
        <v>37</v>
      </c>
      <c r="H9" s="11" t="s">
        <v>38</v>
      </c>
    </row>
    <row r="10" spans="1:8" ht="32.25" customHeight="1" x14ac:dyDescent="0.2">
      <c r="A10" s="85" t="s">
        <v>39</v>
      </c>
      <c r="B10" s="102">
        <v>60</v>
      </c>
      <c r="C10" s="8">
        <v>1.41</v>
      </c>
      <c r="D10" s="8">
        <v>0.09</v>
      </c>
      <c r="E10" s="8">
        <v>4.05</v>
      </c>
      <c r="F10" s="8">
        <v>22.5</v>
      </c>
      <c r="G10" s="86" t="s">
        <v>40</v>
      </c>
      <c r="H10" s="11" t="s">
        <v>41</v>
      </c>
    </row>
    <row r="11" spans="1:8" x14ac:dyDescent="0.2">
      <c r="A11" s="6" t="s">
        <v>42</v>
      </c>
      <c r="B11" s="42">
        <v>200</v>
      </c>
      <c r="C11" s="28">
        <v>0.15</v>
      </c>
      <c r="D11" s="28">
        <v>0.06</v>
      </c>
      <c r="E11" s="28">
        <v>20.65</v>
      </c>
      <c r="F11" s="28">
        <v>82.9</v>
      </c>
      <c r="G11" s="76" t="s">
        <v>43</v>
      </c>
      <c r="H11" s="11" t="s">
        <v>44</v>
      </c>
    </row>
    <row r="12" spans="1:8" x14ac:dyDescent="0.2">
      <c r="A12" s="14" t="s">
        <v>45</v>
      </c>
      <c r="B12" s="40">
        <v>40</v>
      </c>
      <c r="C12" s="60">
        <v>2.6</v>
      </c>
      <c r="D12" s="60">
        <v>0.4</v>
      </c>
      <c r="E12" s="60">
        <v>17.2</v>
      </c>
      <c r="F12" s="60">
        <v>85</v>
      </c>
      <c r="G12" s="76" t="s">
        <v>46</v>
      </c>
      <c r="H12" s="6" t="s">
        <v>47</v>
      </c>
    </row>
    <row r="13" spans="1:8" x14ac:dyDescent="0.2">
      <c r="A13" s="14" t="s">
        <v>48</v>
      </c>
      <c r="B13" s="38">
        <v>40</v>
      </c>
      <c r="C13" s="8">
        <v>3.2</v>
      </c>
      <c r="D13" s="8">
        <v>0.4</v>
      </c>
      <c r="E13" s="8">
        <v>20.399999999999999</v>
      </c>
      <c r="F13" s="8">
        <v>100</v>
      </c>
      <c r="G13" s="82" t="s">
        <v>46</v>
      </c>
      <c r="H13" s="11" t="s">
        <v>49</v>
      </c>
    </row>
    <row r="14" spans="1:8" x14ac:dyDescent="0.2">
      <c r="A14" s="16" t="s">
        <v>25</v>
      </c>
      <c r="B14" s="4">
        <f>SUM(B6:B13)</f>
        <v>785</v>
      </c>
      <c r="C14" s="78">
        <f>SUM(C6:C13)</f>
        <v>22.86</v>
      </c>
      <c r="D14" s="78">
        <f>SUM(D6:D13)</f>
        <v>27.249999999999996</v>
      </c>
      <c r="E14" s="78">
        <f>SUM(E6:E13)</f>
        <v>102.75999999999999</v>
      </c>
      <c r="F14" s="78">
        <f>SUM(F6:F13)</f>
        <v>768.24</v>
      </c>
      <c r="G14" s="4"/>
      <c r="H14" s="6"/>
    </row>
    <row r="15" spans="1:8" x14ac:dyDescent="0.2">
      <c r="A15" s="46" t="s">
        <v>211</v>
      </c>
      <c r="B15" s="47"/>
      <c r="C15" s="103"/>
      <c r="D15" s="103"/>
      <c r="E15" s="103"/>
      <c r="F15" s="103"/>
      <c r="G15" s="47"/>
      <c r="H15" s="48"/>
    </row>
    <row r="16" spans="1:8" s="83" customFormat="1" x14ac:dyDescent="0.2">
      <c r="A16" s="14" t="s">
        <v>216</v>
      </c>
      <c r="B16" s="102">
        <v>80</v>
      </c>
      <c r="C16" s="8">
        <v>3.85</v>
      </c>
      <c r="D16" s="8">
        <v>4.3</v>
      </c>
      <c r="E16" s="8">
        <v>36.799999999999997</v>
      </c>
      <c r="F16" s="8">
        <v>197.4</v>
      </c>
      <c r="G16" s="61" t="s">
        <v>217</v>
      </c>
      <c r="H16" s="9" t="s">
        <v>218</v>
      </c>
    </row>
    <row r="17" spans="1:13" x14ac:dyDescent="0.2">
      <c r="A17" s="20" t="s">
        <v>57</v>
      </c>
      <c r="B17" s="7">
        <v>222</v>
      </c>
      <c r="C17" s="13">
        <v>0.13</v>
      </c>
      <c r="D17" s="13">
        <v>0.02</v>
      </c>
      <c r="E17" s="13">
        <v>15.2</v>
      </c>
      <c r="F17" s="13">
        <v>62</v>
      </c>
      <c r="G17" s="69" t="s">
        <v>58</v>
      </c>
      <c r="H17" s="81" t="s">
        <v>59</v>
      </c>
    </row>
    <row r="18" spans="1:13" s="73" customFormat="1" x14ac:dyDescent="0.3">
      <c r="A18" s="16" t="s">
        <v>25</v>
      </c>
      <c r="B18" s="4">
        <f>SUM(B16:B17)</f>
        <v>302</v>
      </c>
      <c r="C18" s="78">
        <f>SUM(C16:C17)</f>
        <v>3.98</v>
      </c>
      <c r="D18" s="78">
        <f>SUM(D16:D17)</f>
        <v>4.3199999999999994</v>
      </c>
      <c r="E18" s="78">
        <f>SUM(E16:E17)</f>
        <v>52</v>
      </c>
      <c r="F18" s="78">
        <f>SUM(F16:F17)</f>
        <v>259.39999999999998</v>
      </c>
      <c r="G18" s="104"/>
      <c r="H18" s="6"/>
    </row>
    <row r="19" spans="1:13" x14ac:dyDescent="0.2">
      <c r="A19" s="16" t="s">
        <v>184</v>
      </c>
      <c r="B19" s="4">
        <f>SUM(B14,B18)</f>
        <v>1087</v>
      </c>
      <c r="C19" s="5">
        <f>SUM(C14,C18)</f>
        <v>26.84</v>
      </c>
      <c r="D19" s="5">
        <f>SUM(D14,D18)</f>
        <v>31.569999999999997</v>
      </c>
      <c r="E19" s="5">
        <f>SUM(E14,E18)</f>
        <v>154.76</v>
      </c>
      <c r="F19" s="5">
        <f>SUM(F14,F18)</f>
        <v>1027.6399999999999</v>
      </c>
      <c r="G19" s="4"/>
      <c r="H19" s="6"/>
    </row>
    <row r="20" spans="1:13" x14ac:dyDescent="0.2">
      <c r="A20" s="79" t="s">
        <v>50</v>
      </c>
      <c r="B20" s="50"/>
      <c r="C20" s="50"/>
      <c r="D20" s="50"/>
      <c r="E20" s="50"/>
      <c r="F20" s="50"/>
      <c r="G20" s="75"/>
      <c r="H20" s="80"/>
    </row>
    <row r="21" spans="1:13" x14ac:dyDescent="0.2">
      <c r="A21" s="43" t="s">
        <v>2</v>
      </c>
      <c r="B21" s="49" t="s">
        <v>3</v>
      </c>
      <c r="C21" s="50"/>
      <c r="D21" s="50"/>
      <c r="E21" s="50"/>
      <c r="F21" s="50"/>
      <c r="G21" s="43" t="s">
        <v>4</v>
      </c>
      <c r="H21" s="43" t="s">
        <v>5</v>
      </c>
    </row>
    <row r="22" spans="1:13" ht="12.75" customHeight="1" x14ac:dyDescent="0.2">
      <c r="A22" s="55"/>
      <c r="B22" s="100" t="s">
        <v>6</v>
      </c>
      <c r="C22" s="57" t="s">
        <v>7</v>
      </c>
      <c r="D22" s="57" t="s">
        <v>8</v>
      </c>
      <c r="E22" s="57" t="s">
        <v>9</v>
      </c>
      <c r="F22" s="57" t="s">
        <v>10</v>
      </c>
      <c r="G22" s="55"/>
      <c r="H22" s="55"/>
      <c r="M22" s="12" t="s">
        <v>212</v>
      </c>
    </row>
    <row r="23" spans="1:13" x14ac:dyDescent="0.2">
      <c r="A23" s="49" t="s">
        <v>26</v>
      </c>
      <c r="B23" s="75"/>
      <c r="C23" s="75"/>
      <c r="D23" s="75"/>
      <c r="E23" s="75"/>
      <c r="F23" s="75"/>
      <c r="G23" s="50"/>
      <c r="H23" s="51"/>
    </row>
    <row r="24" spans="1:13" ht="12" customHeight="1" x14ac:dyDescent="0.2">
      <c r="A24" s="6" t="s">
        <v>60</v>
      </c>
      <c r="B24" s="105">
        <v>200</v>
      </c>
      <c r="C24" s="8">
        <v>4.4000000000000004</v>
      </c>
      <c r="D24" s="8">
        <v>4.2</v>
      </c>
      <c r="E24" s="8">
        <v>13.2</v>
      </c>
      <c r="F24" s="8">
        <v>118.6</v>
      </c>
      <c r="G24" s="106" t="s">
        <v>61</v>
      </c>
      <c r="H24" s="9" t="s">
        <v>62</v>
      </c>
    </row>
    <row r="25" spans="1:13" x14ac:dyDescent="0.2">
      <c r="A25" s="14" t="s">
        <v>63</v>
      </c>
      <c r="B25" s="38">
        <v>90</v>
      </c>
      <c r="C25" s="28">
        <v>11.52</v>
      </c>
      <c r="D25" s="28">
        <v>13</v>
      </c>
      <c r="E25" s="28">
        <v>4.05</v>
      </c>
      <c r="F25" s="28">
        <v>189.6</v>
      </c>
      <c r="G25" s="26" t="s">
        <v>64</v>
      </c>
      <c r="H25" s="6" t="s">
        <v>65</v>
      </c>
    </row>
    <row r="26" spans="1:13" x14ac:dyDescent="0.2">
      <c r="A26" s="6" t="s">
        <v>66</v>
      </c>
      <c r="B26" s="107">
        <v>150</v>
      </c>
      <c r="C26" s="13">
        <v>5.52</v>
      </c>
      <c r="D26" s="13">
        <v>4.51</v>
      </c>
      <c r="E26" s="13">
        <v>26.45</v>
      </c>
      <c r="F26" s="13">
        <v>168.45</v>
      </c>
      <c r="G26" s="26" t="s">
        <v>67</v>
      </c>
      <c r="H26" s="6" t="s">
        <v>68</v>
      </c>
    </row>
    <row r="27" spans="1:13" x14ac:dyDescent="0.2">
      <c r="A27" s="6" t="s">
        <v>69</v>
      </c>
      <c r="B27" s="26">
        <v>200</v>
      </c>
      <c r="C27" s="8">
        <v>0.76</v>
      </c>
      <c r="D27" s="8">
        <v>0.04</v>
      </c>
      <c r="E27" s="8">
        <v>20.22</v>
      </c>
      <c r="F27" s="8">
        <v>85.51</v>
      </c>
      <c r="G27" s="7" t="s">
        <v>70</v>
      </c>
      <c r="H27" s="11" t="s">
        <v>71</v>
      </c>
    </row>
    <row r="28" spans="1:13" x14ac:dyDescent="0.2">
      <c r="A28" s="14" t="s">
        <v>45</v>
      </c>
      <c r="B28" s="40">
        <v>40</v>
      </c>
      <c r="C28" s="60">
        <v>2.6</v>
      </c>
      <c r="D28" s="60">
        <v>0.4</v>
      </c>
      <c r="E28" s="60">
        <v>17.2</v>
      </c>
      <c r="F28" s="60">
        <v>85</v>
      </c>
      <c r="G28" s="76" t="s">
        <v>46</v>
      </c>
      <c r="H28" s="6" t="s">
        <v>47</v>
      </c>
    </row>
    <row r="29" spans="1:13" x14ac:dyDescent="0.2">
      <c r="A29" s="14" t="s">
        <v>48</v>
      </c>
      <c r="B29" s="38">
        <v>40</v>
      </c>
      <c r="C29" s="8">
        <v>3.2</v>
      </c>
      <c r="D29" s="8">
        <v>0.4</v>
      </c>
      <c r="E29" s="8">
        <v>20.399999999999999</v>
      </c>
      <c r="F29" s="8">
        <v>100</v>
      </c>
      <c r="G29" s="82" t="s">
        <v>46</v>
      </c>
      <c r="H29" s="11" t="s">
        <v>49</v>
      </c>
    </row>
    <row r="30" spans="1:13" x14ac:dyDescent="0.2">
      <c r="A30" s="16" t="s">
        <v>25</v>
      </c>
      <c r="B30" s="4">
        <f>SUM(B24:B29)</f>
        <v>720</v>
      </c>
      <c r="C30" s="17">
        <f>SUM(C24:C29)</f>
        <v>28</v>
      </c>
      <c r="D30" s="17">
        <f>SUM(D24:D29)</f>
        <v>22.549999999999997</v>
      </c>
      <c r="E30" s="17">
        <f>SUM(E24:E29)</f>
        <v>101.52000000000001</v>
      </c>
      <c r="F30" s="17">
        <f>SUM(F24:F29)</f>
        <v>747.16</v>
      </c>
      <c r="G30" s="4"/>
      <c r="H30" s="6"/>
    </row>
    <row r="31" spans="1:13" x14ac:dyDescent="0.2">
      <c r="A31" s="46" t="s">
        <v>211</v>
      </c>
      <c r="B31" s="47"/>
      <c r="C31" s="103"/>
      <c r="D31" s="103"/>
      <c r="E31" s="103"/>
      <c r="F31" s="103"/>
      <c r="G31" s="47"/>
      <c r="H31" s="48"/>
    </row>
    <row r="32" spans="1:13" s="83" customFormat="1" x14ac:dyDescent="0.2">
      <c r="A32" s="6" t="s">
        <v>163</v>
      </c>
      <c r="B32" s="38">
        <v>80</v>
      </c>
      <c r="C32" s="8">
        <v>5.56</v>
      </c>
      <c r="D32" s="8">
        <v>10.48</v>
      </c>
      <c r="E32" s="8">
        <v>44.59</v>
      </c>
      <c r="F32" s="8">
        <f>370*0.8</f>
        <v>296</v>
      </c>
      <c r="G32" s="86" t="s">
        <v>164</v>
      </c>
      <c r="H32" s="9" t="s">
        <v>165</v>
      </c>
    </row>
    <row r="33" spans="1:8" x14ac:dyDescent="0.2">
      <c r="A33" s="20" t="s">
        <v>57</v>
      </c>
      <c r="B33" s="7">
        <v>222</v>
      </c>
      <c r="C33" s="13">
        <v>0.13</v>
      </c>
      <c r="D33" s="13">
        <v>0.02</v>
      </c>
      <c r="E33" s="13">
        <v>15.2</v>
      </c>
      <c r="F33" s="13">
        <v>62</v>
      </c>
      <c r="G33" s="69" t="s">
        <v>58</v>
      </c>
      <c r="H33" s="81" t="s">
        <v>59</v>
      </c>
    </row>
    <row r="34" spans="1:8" s="73" customFormat="1" x14ac:dyDescent="0.3">
      <c r="A34" s="16" t="s">
        <v>25</v>
      </c>
      <c r="B34" s="4">
        <f>SUM(B32:B33)</f>
        <v>302</v>
      </c>
      <c r="C34" s="78">
        <f>SUM(C32:C33)</f>
        <v>5.6899999999999995</v>
      </c>
      <c r="D34" s="78">
        <f>SUM(D32:D33)</f>
        <v>10.5</v>
      </c>
      <c r="E34" s="78">
        <f>SUM(E32:E33)</f>
        <v>59.790000000000006</v>
      </c>
      <c r="F34" s="78">
        <f>SUM(F32:F33)</f>
        <v>358</v>
      </c>
      <c r="G34" s="104"/>
      <c r="H34" s="6"/>
    </row>
    <row r="35" spans="1:8" x14ac:dyDescent="0.2">
      <c r="A35" s="16" t="s">
        <v>184</v>
      </c>
      <c r="B35" s="4">
        <f>SUM(B30,B34)</f>
        <v>1022</v>
      </c>
      <c r="C35" s="5">
        <f>SUM(C30,C34)</f>
        <v>33.69</v>
      </c>
      <c r="D35" s="5">
        <f>SUM(D30,D34)</f>
        <v>33.049999999999997</v>
      </c>
      <c r="E35" s="5">
        <f>SUM(E30,E34)</f>
        <v>161.31</v>
      </c>
      <c r="F35" s="5">
        <f>SUM(F30,F34)</f>
        <v>1105.1599999999999</v>
      </c>
      <c r="G35" s="4"/>
      <c r="H35" s="6"/>
    </row>
    <row r="36" spans="1:8" x14ac:dyDescent="0.2">
      <c r="A36" s="49" t="s">
        <v>72</v>
      </c>
      <c r="B36" s="50"/>
      <c r="C36" s="50"/>
      <c r="D36" s="50"/>
      <c r="E36" s="50"/>
      <c r="F36" s="50"/>
      <c r="G36" s="50"/>
      <c r="H36" s="51"/>
    </row>
    <row r="37" spans="1:8" x14ac:dyDescent="0.2">
      <c r="A37" s="43" t="s">
        <v>2</v>
      </c>
      <c r="B37" s="49" t="s">
        <v>3</v>
      </c>
      <c r="C37" s="50"/>
      <c r="D37" s="50"/>
      <c r="E37" s="50"/>
      <c r="F37" s="50"/>
      <c r="G37" s="43" t="s">
        <v>4</v>
      </c>
      <c r="H37" s="43" t="s">
        <v>5</v>
      </c>
    </row>
    <row r="38" spans="1:8" ht="15.75" customHeight="1" x14ac:dyDescent="0.2">
      <c r="A38" s="55"/>
      <c r="B38" s="100" t="s">
        <v>6</v>
      </c>
      <c r="C38" s="57" t="s">
        <v>7</v>
      </c>
      <c r="D38" s="57" t="s">
        <v>8</v>
      </c>
      <c r="E38" s="57" t="s">
        <v>9</v>
      </c>
      <c r="F38" s="57" t="s">
        <v>10</v>
      </c>
      <c r="G38" s="55"/>
      <c r="H38" s="55"/>
    </row>
    <row r="39" spans="1:8" x14ac:dyDescent="0.2">
      <c r="A39" s="49" t="s">
        <v>26</v>
      </c>
      <c r="B39" s="50"/>
      <c r="C39" s="75"/>
      <c r="D39" s="75"/>
      <c r="E39" s="75"/>
      <c r="F39" s="75"/>
      <c r="G39" s="50"/>
      <c r="H39" s="51"/>
    </row>
    <row r="40" spans="1:8" ht="13.5" customHeight="1" x14ac:dyDescent="0.2">
      <c r="A40" s="6" t="s">
        <v>80</v>
      </c>
      <c r="B40" s="105">
        <v>200</v>
      </c>
      <c r="C40" s="8">
        <v>1.38</v>
      </c>
      <c r="D40" s="8">
        <v>5.2</v>
      </c>
      <c r="E40" s="8">
        <v>8.92</v>
      </c>
      <c r="F40" s="8">
        <v>88.2</v>
      </c>
      <c r="G40" s="106" t="s">
        <v>81</v>
      </c>
      <c r="H40" s="108" t="s">
        <v>82</v>
      </c>
    </row>
    <row r="41" spans="1:8" ht="12.75" customHeight="1" x14ac:dyDescent="0.2">
      <c r="A41" s="70" t="s">
        <v>83</v>
      </c>
      <c r="B41" s="38">
        <v>90</v>
      </c>
      <c r="C41" s="8">
        <v>16.649999999999999</v>
      </c>
      <c r="D41" s="8">
        <v>15.96</v>
      </c>
      <c r="E41" s="8">
        <v>12.21</v>
      </c>
      <c r="F41" s="8">
        <v>258.91000000000003</v>
      </c>
      <c r="G41" s="61" t="s">
        <v>84</v>
      </c>
      <c r="H41" s="11" t="s">
        <v>85</v>
      </c>
    </row>
    <row r="42" spans="1:8" ht="21.75" customHeight="1" x14ac:dyDescent="0.2">
      <c r="A42" s="6" t="s">
        <v>86</v>
      </c>
      <c r="B42" s="38">
        <v>150</v>
      </c>
      <c r="C42" s="8">
        <v>3.65</v>
      </c>
      <c r="D42" s="8">
        <v>5.37</v>
      </c>
      <c r="E42" s="8">
        <v>36.68</v>
      </c>
      <c r="F42" s="8">
        <v>209.7</v>
      </c>
      <c r="G42" s="97" t="s">
        <v>87</v>
      </c>
      <c r="H42" s="70" t="s">
        <v>88</v>
      </c>
    </row>
    <row r="43" spans="1:8" x14ac:dyDescent="0.2">
      <c r="A43" s="6" t="s">
        <v>89</v>
      </c>
      <c r="B43" s="10">
        <v>200</v>
      </c>
      <c r="C43" s="13">
        <v>0</v>
      </c>
      <c r="D43" s="13">
        <v>0</v>
      </c>
      <c r="E43" s="13">
        <v>19.97</v>
      </c>
      <c r="F43" s="13">
        <v>76</v>
      </c>
      <c r="G43" s="82" t="s">
        <v>90</v>
      </c>
      <c r="H43" s="11" t="s">
        <v>91</v>
      </c>
    </row>
    <row r="44" spans="1:8" x14ac:dyDescent="0.2">
      <c r="A44" s="14" t="s">
        <v>45</v>
      </c>
      <c r="B44" s="40">
        <v>40</v>
      </c>
      <c r="C44" s="60">
        <v>2.6</v>
      </c>
      <c r="D44" s="60">
        <v>0.4</v>
      </c>
      <c r="E44" s="60">
        <v>17.2</v>
      </c>
      <c r="F44" s="60">
        <v>85</v>
      </c>
      <c r="G44" s="76" t="s">
        <v>46</v>
      </c>
      <c r="H44" s="6" t="s">
        <v>47</v>
      </c>
    </row>
    <row r="45" spans="1:8" x14ac:dyDescent="0.2">
      <c r="A45" s="14" t="s">
        <v>48</v>
      </c>
      <c r="B45" s="38">
        <v>40</v>
      </c>
      <c r="C45" s="8">
        <v>3.2</v>
      </c>
      <c r="D45" s="8">
        <v>0.4</v>
      </c>
      <c r="E45" s="8">
        <v>20.399999999999999</v>
      </c>
      <c r="F45" s="8">
        <v>100</v>
      </c>
      <c r="G45" s="82" t="s">
        <v>46</v>
      </c>
      <c r="H45" s="11" t="s">
        <v>49</v>
      </c>
    </row>
    <row r="46" spans="1:8" x14ac:dyDescent="0.2">
      <c r="A46" s="16" t="s">
        <v>25</v>
      </c>
      <c r="B46" s="4">
        <f>SUM(B40:B45)</f>
        <v>720</v>
      </c>
      <c r="C46" s="17">
        <f>SUM(C40:C45)</f>
        <v>27.479999999999997</v>
      </c>
      <c r="D46" s="17">
        <f>SUM(D40:D45)</f>
        <v>27.33</v>
      </c>
      <c r="E46" s="17">
        <f>SUM(E40:E45)</f>
        <v>115.38</v>
      </c>
      <c r="F46" s="17">
        <f>SUM(F40:F45)</f>
        <v>817.81</v>
      </c>
      <c r="G46" s="4"/>
      <c r="H46" s="6"/>
    </row>
    <row r="47" spans="1:8" x14ac:dyDescent="0.2">
      <c r="A47" s="46" t="s">
        <v>211</v>
      </c>
      <c r="B47" s="47"/>
      <c r="C47" s="47"/>
      <c r="D47" s="47"/>
      <c r="E47" s="47"/>
      <c r="F47" s="47"/>
      <c r="G47" s="47"/>
      <c r="H47" s="48"/>
    </row>
    <row r="48" spans="1:8" s="83" customFormat="1" x14ac:dyDescent="0.2">
      <c r="A48" s="85" t="s">
        <v>219</v>
      </c>
      <c r="B48" s="102">
        <v>75</v>
      </c>
      <c r="C48" s="8">
        <v>5.6</v>
      </c>
      <c r="D48" s="8">
        <v>5.2</v>
      </c>
      <c r="E48" s="8">
        <v>29.2</v>
      </c>
      <c r="F48" s="8">
        <v>183.6</v>
      </c>
      <c r="G48" s="86" t="s">
        <v>181</v>
      </c>
      <c r="H48" s="9" t="s">
        <v>182</v>
      </c>
    </row>
    <row r="49" spans="1:8" s="83" customFormat="1" ht="10.5" customHeight="1" x14ac:dyDescent="0.3">
      <c r="A49" s="11" t="s">
        <v>21</v>
      </c>
      <c r="B49" s="42">
        <v>215</v>
      </c>
      <c r="C49" s="68">
        <v>7.0000000000000007E-2</v>
      </c>
      <c r="D49" s="68">
        <v>0.02</v>
      </c>
      <c r="E49" s="68">
        <v>15</v>
      </c>
      <c r="F49" s="68">
        <v>60</v>
      </c>
      <c r="G49" s="69" t="s">
        <v>22</v>
      </c>
      <c r="H49" s="70" t="s">
        <v>23</v>
      </c>
    </row>
    <row r="50" spans="1:8" s="73" customFormat="1" x14ac:dyDescent="0.3">
      <c r="A50" s="16" t="s">
        <v>25</v>
      </c>
      <c r="B50" s="4">
        <f>SUM(B48:B49)</f>
        <v>290</v>
      </c>
      <c r="C50" s="78">
        <f>SUM(C48:C49)</f>
        <v>5.67</v>
      </c>
      <c r="D50" s="78">
        <f>SUM(D48:D49)</f>
        <v>5.22</v>
      </c>
      <c r="E50" s="78">
        <f>SUM(E48:E49)</f>
        <v>44.2</v>
      </c>
      <c r="F50" s="78">
        <f>SUM(F48:F49)</f>
        <v>243.6</v>
      </c>
      <c r="G50" s="104"/>
      <c r="H50" s="6"/>
    </row>
    <row r="51" spans="1:8" x14ac:dyDescent="0.2">
      <c r="A51" s="16" t="s">
        <v>184</v>
      </c>
      <c r="B51" s="4">
        <f>SUM(B46,B50)</f>
        <v>1010</v>
      </c>
      <c r="C51" s="5">
        <f>SUM(C46,C50)</f>
        <v>33.15</v>
      </c>
      <c r="D51" s="5">
        <f>SUM(D46,D50)</f>
        <v>32.549999999999997</v>
      </c>
      <c r="E51" s="5">
        <f>SUM(E46,E50)</f>
        <v>159.57999999999998</v>
      </c>
      <c r="F51" s="5">
        <f>SUM(F46,F50)</f>
        <v>1061.4099999999999</v>
      </c>
      <c r="G51" s="4"/>
      <c r="H51" s="6"/>
    </row>
    <row r="52" spans="1:8" x14ac:dyDescent="0.2">
      <c r="A52" s="79" t="s">
        <v>92</v>
      </c>
      <c r="B52" s="50"/>
      <c r="C52" s="50"/>
      <c r="D52" s="50"/>
      <c r="E52" s="50"/>
      <c r="F52" s="50"/>
      <c r="G52" s="75"/>
      <c r="H52" s="80"/>
    </row>
    <row r="53" spans="1:8" x14ac:dyDescent="0.2">
      <c r="A53" s="43" t="s">
        <v>2</v>
      </c>
      <c r="B53" s="49" t="s">
        <v>3</v>
      </c>
      <c r="C53" s="50"/>
      <c r="D53" s="50"/>
      <c r="E53" s="50"/>
      <c r="F53" s="50"/>
      <c r="G53" s="43" t="s">
        <v>4</v>
      </c>
      <c r="H53" s="43" t="s">
        <v>5</v>
      </c>
    </row>
    <row r="54" spans="1:8" ht="16.5" customHeight="1" x14ac:dyDescent="0.2">
      <c r="A54" s="55"/>
      <c r="B54" s="100" t="s">
        <v>6</v>
      </c>
      <c r="C54" s="57" t="s">
        <v>7</v>
      </c>
      <c r="D54" s="57" t="s">
        <v>8</v>
      </c>
      <c r="E54" s="57" t="s">
        <v>9</v>
      </c>
      <c r="F54" s="57" t="s">
        <v>10</v>
      </c>
      <c r="G54" s="55"/>
      <c r="H54" s="55"/>
    </row>
    <row r="55" spans="1:8" x14ac:dyDescent="0.2">
      <c r="A55" s="49" t="s">
        <v>26</v>
      </c>
      <c r="B55" s="50"/>
      <c r="C55" s="75"/>
      <c r="D55" s="75"/>
      <c r="E55" s="75"/>
      <c r="F55" s="75"/>
      <c r="G55" s="50"/>
      <c r="H55" s="51"/>
    </row>
    <row r="56" spans="1:8" s="27" customFormat="1" x14ac:dyDescent="0.2">
      <c r="A56" s="23" t="s">
        <v>98</v>
      </c>
      <c r="B56" s="24">
        <v>200</v>
      </c>
      <c r="C56" s="25">
        <v>1.56</v>
      </c>
      <c r="D56" s="25">
        <v>5.2</v>
      </c>
      <c r="E56" s="25">
        <v>8.6</v>
      </c>
      <c r="F56" s="25">
        <v>87.89</v>
      </c>
      <c r="G56" s="26" t="s">
        <v>99</v>
      </c>
      <c r="H56" s="9" t="s">
        <v>100</v>
      </c>
    </row>
    <row r="57" spans="1:8" x14ac:dyDescent="0.2">
      <c r="A57" s="11" t="s">
        <v>101</v>
      </c>
      <c r="B57" s="10">
        <v>90</v>
      </c>
      <c r="C57" s="8">
        <v>11.1</v>
      </c>
      <c r="D57" s="8">
        <v>14.26</v>
      </c>
      <c r="E57" s="8">
        <v>10.199999999999999</v>
      </c>
      <c r="F57" s="8">
        <v>215.87</v>
      </c>
      <c r="G57" s="26" t="s">
        <v>102</v>
      </c>
      <c r="H57" s="6" t="s">
        <v>103</v>
      </c>
    </row>
    <row r="58" spans="1:8" ht="12" customHeight="1" x14ac:dyDescent="0.2">
      <c r="A58" s="14" t="s">
        <v>104</v>
      </c>
      <c r="B58" s="102">
        <v>150</v>
      </c>
      <c r="C58" s="60">
        <v>8.6</v>
      </c>
      <c r="D58" s="60">
        <v>6.09</v>
      </c>
      <c r="E58" s="60">
        <v>38.64</v>
      </c>
      <c r="F58" s="60">
        <v>243.75</v>
      </c>
      <c r="G58" s="97" t="s">
        <v>105</v>
      </c>
      <c r="H58" s="72" t="s">
        <v>106</v>
      </c>
    </row>
    <row r="59" spans="1:8" ht="20.399999999999999" x14ac:dyDescent="0.2">
      <c r="A59" s="85" t="s">
        <v>107</v>
      </c>
      <c r="B59" s="102">
        <v>60</v>
      </c>
      <c r="C59" s="8">
        <v>0.99</v>
      </c>
      <c r="D59" s="8">
        <v>5.03</v>
      </c>
      <c r="E59" s="8">
        <v>3.7</v>
      </c>
      <c r="F59" s="8">
        <v>61.45</v>
      </c>
      <c r="G59" s="109">
        <v>306</v>
      </c>
      <c r="H59" s="11" t="s">
        <v>108</v>
      </c>
    </row>
    <row r="60" spans="1:8" x14ac:dyDescent="0.2">
      <c r="A60" s="20" t="s">
        <v>109</v>
      </c>
      <c r="B60" s="10">
        <v>200</v>
      </c>
      <c r="C60" s="8">
        <v>0.1</v>
      </c>
      <c r="D60" s="8">
        <v>0.1</v>
      </c>
      <c r="E60" s="8">
        <v>15.9</v>
      </c>
      <c r="F60" s="8">
        <v>65</v>
      </c>
      <c r="G60" s="94">
        <v>492</v>
      </c>
      <c r="H60" s="11" t="s">
        <v>110</v>
      </c>
    </row>
    <row r="61" spans="1:8" x14ac:dyDescent="0.2">
      <c r="A61" s="14" t="s">
        <v>45</v>
      </c>
      <c r="B61" s="40">
        <v>40</v>
      </c>
      <c r="C61" s="60">
        <v>2.6</v>
      </c>
      <c r="D61" s="60">
        <v>0.4</v>
      </c>
      <c r="E61" s="60">
        <v>17.2</v>
      </c>
      <c r="F61" s="60">
        <v>85</v>
      </c>
      <c r="G61" s="76" t="s">
        <v>46</v>
      </c>
      <c r="H61" s="6" t="s">
        <v>47</v>
      </c>
    </row>
    <row r="62" spans="1:8" x14ac:dyDescent="0.2">
      <c r="A62" s="14" t="s">
        <v>48</v>
      </c>
      <c r="B62" s="38">
        <v>40</v>
      </c>
      <c r="C62" s="8">
        <v>3.2</v>
      </c>
      <c r="D62" s="8">
        <v>0.4</v>
      </c>
      <c r="E62" s="8">
        <v>20.399999999999999</v>
      </c>
      <c r="F62" s="8">
        <v>100</v>
      </c>
      <c r="G62" s="82" t="s">
        <v>46</v>
      </c>
      <c r="H62" s="11" t="s">
        <v>49</v>
      </c>
    </row>
    <row r="63" spans="1:8" x14ac:dyDescent="0.2">
      <c r="A63" s="16" t="s">
        <v>25</v>
      </c>
      <c r="B63" s="4">
        <f>SUM(B56:B62)</f>
        <v>780</v>
      </c>
      <c r="C63" s="17">
        <f>SUM(C56:C62)</f>
        <v>28.15</v>
      </c>
      <c r="D63" s="17">
        <f>SUM(D56:D62)</f>
        <v>31.48</v>
      </c>
      <c r="E63" s="17">
        <f>SUM(E56:E62)</f>
        <v>114.64000000000001</v>
      </c>
      <c r="F63" s="17">
        <f>SUM(F56:F62)</f>
        <v>858.96</v>
      </c>
      <c r="G63" s="4"/>
      <c r="H63" s="6"/>
    </row>
    <row r="64" spans="1:8" x14ac:dyDescent="0.2">
      <c r="A64" s="46" t="s">
        <v>211</v>
      </c>
      <c r="B64" s="47"/>
      <c r="C64" s="103"/>
      <c r="D64" s="103"/>
      <c r="E64" s="103"/>
      <c r="F64" s="103"/>
      <c r="G64" s="47"/>
      <c r="H64" s="48"/>
    </row>
    <row r="65" spans="1:8" s="83" customFormat="1" ht="20.399999999999999" x14ac:dyDescent="0.3">
      <c r="A65" s="6" t="s">
        <v>194</v>
      </c>
      <c r="B65" s="110">
        <v>80</v>
      </c>
      <c r="C65" s="8">
        <f>8.71*0.8</f>
        <v>6.9680000000000009</v>
      </c>
      <c r="D65" s="8">
        <f>9.68*0.8</f>
        <v>7.7439999999999998</v>
      </c>
      <c r="E65" s="8">
        <f>58.08*0.8</f>
        <v>46.463999999999999</v>
      </c>
      <c r="F65" s="8">
        <f>361.74*0.8</f>
        <v>289.392</v>
      </c>
      <c r="G65" s="82" t="s">
        <v>195</v>
      </c>
      <c r="H65" s="11" t="s">
        <v>196</v>
      </c>
    </row>
    <row r="66" spans="1:8" x14ac:dyDescent="0.2">
      <c r="A66" s="20" t="s">
        <v>57</v>
      </c>
      <c r="B66" s="7">
        <v>222</v>
      </c>
      <c r="C66" s="13">
        <v>0.13</v>
      </c>
      <c r="D66" s="13">
        <v>0.02</v>
      </c>
      <c r="E66" s="13">
        <v>15.2</v>
      </c>
      <c r="F66" s="13">
        <v>62</v>
      </c>
      <c r="G66" s="69" t="s">
        <v>58</v>
      </c>
      <c r="H66" s="81" t="s">
        <v>59</v>
      </c>
    </row>
    <row r="67" spans="1:8" s="73" customFormat="1" x14ac:dyDescent="0.3">
      <c r="A67" s="16" t="s">
        <v>25</v>
      </c>
      <c r="B67" s="4">
        <f>SUM(B65:B66)</f>
        <v>302</v>
      </c>
      <c r="C67" s="78">
        <f>SUM(C65:C66)</f>
        <v>7.0980000000000008</v>
      </c>
      <c r="D67" s="78">
        <f>SUM(D65:D66)</f>
        <v>7.7639999999999993</v>
      </c>
      <c r="E67" s="78">
        <f>SUM(E65:E66)</f>
        <v>61.664000000000001</v>
      </c>
      <c r="F67" s="78">
        <f>SUM(F65:F66)</f>
        <v>351.392</v>
      </c>
      <c r="G67" s="104"/>
      <c r="H67" s="6"/>
    </row>
    <row r="68" spans="1:8" x14ac:dyDescent="0.2">
      <c r="A68" s="16" t="s">
        <v>184</v>
      </c>
      <c r="B68" s="4">
        <f>SUM(B63,B67)</f>
        <v>1082</v>
      </c>
      <c r="C68" s="5">
        <f>SUM(C63,C67)</f>
        <v>35.247999999999998</v>
      </c>
      <c r="D68" s="5">
        <f>SUM(D63,D67)</f>
        <v>39.244</v>
      </c>
      <c r="E68" s="5">
        <f>SUM(E63,E67)</f>
        <v>176.30400000000003</v>
      </c>
      <c r="F68" s="5">
        <f>SUM(F63,F67)</f>
        <v>1210.3520000000001</v>
      </c>
      <c r="G68" s="4"/>
      <c r="H68" s="6"/>
    </row>
    <row r="69" spans="1:8" x14ac:dyDescent="0.2">
      <c r="A69" s="3" t="s">
        <v>111</v>
      </c>
      <c r="B69" s="3"/>
      <c r="C69" s="3"/>
      <c r="D69" s="3"/>
      <c r="E69" s="3"/>
      <c r="F69" s="3"/>
      <c r="G69" s="3"/>
      <c r="H69" s="3"/>
    </row>
    <row r="70" spans="1:8" x14ac:dyDescent="0.2">
      <c r="A70" s="43" t="s">
        <v>2</v>
      </c>
      <c r="B70" s="49" t="s">
        <v>3</v>
      </c>
      <c r="C70" s="50"/>
      <c r="D70" s="50"/>
      <c r="E70" s="50"/>
      <c r="F70" s="50"/>
      <c r="G70" s="43" t="s">
        <v>4</v>
      </c>
      <c r="H70" s="43" t="s">
        <v>5</v>
      </c>
    </row>
    <row r="71" spans="1:8" ht="14.25" customHeight="1" x14ac:dyDescent="0.2">
      <c r="A71" s="55"/>
      <c r="B71" s="100" t="s">
        <v>6</v>
      </c>
      <c r="C71" s="57" t="s">
        <v>7</v>
      </c>
      <c r="D71" s="57" t="s">
        <v>8</v>
      </c>
      <c r="E71" s="57" t="s">
        <v>9</v>
      </c>
      <c r="F71" s="57" t="s">
        <v>10</v>
      </c>
      <c r="G71" s="55"/>
      <c r="H71" s="55"/>
    </row>
    <row r="72" spans="1:8" x14ac:dyDescent="0.2">
      <c r="A72" s="49" t="s">
        <v>26</v>
      </c>
      <c r="B72" s="50"/>
      <c r="C72" s="75"/>
      <c r="D72" s="75"/>
      <c r="E72" s="75"/>
      <c r="F72" s="75"/>
      <c r="G72" s="50"/>
      <c r="H72" s="51"/>
    </row>
    <row r="73" spans="1:8" ht="12.75" customHeight="1" x14ac:dyDescent="0.2">
      <c r="A73" s="6" t="s">
        <v>114</v>
      </c>
      <c r="B73" s="10">
        <v>200</v>
      </c>
      <c r="C73" s="8">
        <v>1.62</v>
      </c>
      <c r="D73" s="8">
        <v>2.19</v>
      </c>
      <c r="E73" s="8">
        <v>12.81</v>
      </c>
      <c r="F73" s="8">
        <v>77.13</v>
      </c>
      <c r="G73" s="106" t="s">
        <v>115</v>
      </c>
      <c r="H73" s="11" t="s">
        <v>116</v>
      </c>
    </row>
    <row r="74" spans="1:8" ht="12" customHeight="1" x14ac:dyDescent="0.2">
      <c r="A74" s="6" t="s">
        <v>117</v>
      </c>
      <c r="B74" s="102">
        <v>150</v>
      </c>
      <c r="C74" s="8">
        <v>8.5299999999999994</v>
      </c>
      <c r="D74" s="8">
        <v>9.6999999999999993</v>
      </c>
      <c r="E74" s="8">
        <v>7.11</v>
      </c>
      <c r="F74" s="8">
        <v>138.62</v>
      </c>
      <c r="G74" s="111" t="s">
        <v>118</v>
      </c>
      <c r="H74" s="62" t="s">
        <v>119</v>
      </c>
    </row>
    <row r="75" spans="1:8" x14ac:dyDescent="0.2">
      <c r="A75" s="6" t="s">
        <v>120</v>
      </c>
      <c r="B75" s="10">
        <v>150</v>
      </c>
      <c r="C75" s="8">
        <v>3.44</v>
      </c>
      <c r="D75" s="8">
        <v>13.15</v>
      </c>
      <c r="E75" s="8">
        <v>27.92</v>
      </c>
      <c r="F75" s="8">
        <v>243.75</v>
      </c>
      <c r="G75" s="10" t="s">
        <v>121</v>
      </c>
      <c r="H75" s="11" t="s">
        <v>122</v>
      </c>
    </row>
    <row r="76" spans="1:8" x14ac:dyDescent="0.2">
      <c r="A76" s="6" t="s">
        <v>42</v>
      </c>
      <c r="B76" s="42">
        <v>200</v>
      </c>
      <c r="C76" s="28">
        <v>0.15</v>
      </c>
      <c r="D76" s="28">
        <v>0.06</v>
      </c>
      <c r="E76" s="28">
        <v>20.65</v>
      </c>
      <c r="F76" s="28">
        <v>82.9</v>
      </c>
      <c r="G76" s="76" t="s">
        <v>43</v>
      </c>
      <c r="H76" s="11" t="s">
        <v>44</v>
      </c>
    </row>
    <row r="77" spans="1:8" s="73" customFormat="1" ht="10.95" customHeight="1" x14ac:dyDescent="0.3">
      <c r="A77" s="14" t="s">
        <v>24</v>
      </c>
      <c r="B77" s="38">
        <v>200</v>
      </c>
      <c r="C77" s="71">
        <v>0.6</v>
      </c>
      <c r="D77" s="71">
        <v>0.4</v>
      </c>
      <c r="E77" s="71">
        <v>20.2</v>
      </c>
      <c r="F77" s="71">
        <v>92</v>
      </c>
      <c r="G77" s="69"/>
      <c r="H77" s="72"/>
    </row>
    <row r="78" spans="1:8" x14ac:dyDescent="0.2">
      <c r="A78" s="14" t="s">
        <v>45</v>
      </c>
      <c r="B78" s="112">
        <v>50</v>
      </c>
      <c r="C78" s="8">
        <v>3.3</v>
      </c>
      <c r="D78" s="8">
        <v>0.5</v>
      </c>
      <c r="E78" s="8">
        <v>21.5</v>
      </c>
      <c r="F78" s="8">
        <v>106.3</v>
      </c>
      <c r="G78" s="76" t="s">
        <v>123</v>
      </c>
      <c r="H78" s="6" t="s">
        <v>47</v>
      </c>
    </row>
    <row r="79" spans="1:8" x14ac:dyDescent="0.2">
      <c r="A79" s="14" t="s">
        <v>48</v>
      </c>
      <c r="B79" s="38">
        <v>50</v>
      </c>
      <c r="C79" s="28">
        <v>4</v>
      </c>
      <c r="D79" s="28">
        <v>0.5</v>
      </c>
      <c r="E79" s="28">
        <v>25.5</v>
      </c>
      <c r="F79" s="8">
        <v>125</v>
      </c>
      <c r="G79" s="82" t="s">
        <v>123</v>
      </c>
      <c r="H79" s="11" t="s">
        <v>49</v>
      </c>
    </row>
    <row r="80" spans="1:8" x14ac:dyDescent="0.2">
      <c r="A80" s="16" t="s">
        <v>25</v>
      </c>
      <c r="B80" s="4">
        <f>SUM(B73:B79)</f>
        <v>1000</v>
      </c>
      <c r="C80" s="17">
        <f>SUM(C73:C79)</f>
        <v>21.639999999999997</v>
      </c>
      <c r="D80" s="17">
        <f>SUM(D73:D79)</f>
        <v>26.499999999999996</v>
      </c>
      <c r="E80" s="17">
        <f>SUM(E73:E79)</f>
        <v>135.69</v>
      </c>
      <c r="F80" s="17">
        <f>SUM(F73:F79)</f>
        <v>865.69999999999993</v>
      </c>
      <c r="G80" s="4"/>
      <c r="H80" s="6"/>
    </row>
    <row r="81" spans="1:8" x14ac:dyDescent="0.2">
      <c r="A81" s="46" t="s">
        <v>211</v>
      </c>
      <c r="B81" s="47"/>
      <c r="C81" s="103"/>
      <c r="D81" s="103"/>
      <c r="E81" s="103"/>
      <c r="F81" s="103"/>
      <c r="G81" s="47"/>
      <c r="H81" s="48"/>
    </row>
    <row r="82" spans="1:8" s="83" customFormat="1" x14ac:dyDescent="0.2">
      <c r="A82" s="85" t="s">
        <v>220</v>
      </c>
      <c r="B82" s="102">
        <v>50</v>
      </c>
      <c r="C82" s="8">
        <v>3.3</v>
      </c>
      <c r="D82" s="8">
        <v>7.18</v>
      </c>
      <c r="E82" s="8">
        <v>20.56</v>
      </c>
      <c r="F82" s="8">
        <v>160</v>
      </c>
      <c r="G82" s="86" t="s">
        <v>221</v>
      </c>
      <c r="H82" s="9" t="s">
        <v>222</v>
      </c>
    </row>
    <row r="83" spans="1:8" s="83" customFormat="1" ht="10.5" customHeight="1" x14ac:dyDescent="0.3">
      <c r="A83" s="11" t="s">
        <v>21</v>
      </c>
      <c r="B83" s="42">
        <v>215</v>
      </c>
      <c r="C83" s="68">
        <v>7.0000000000000007E-2</v>
      </c>
      <c r="D83" s="68">
        <v>0.02</v>
      </c>
      <c r="E83" s="68">
        <v>15</v>
      </c>
      <c r="F83" s="68">
        <v>60</v>
      </c>
      <c r="G83" s="69" t="s">
        <v>22</v>
      </c>
      <c r="H83" s="70" t="s">
        <v>23</v>
      </c>
    </row>
    <row r="84" spans="1:8" s="73" customFormat="1" x14ac:dyDescent="0.3">
      <c r="A84" s="16" t="s">
        <v>25</v>
      </c>
      <c r="B84" s="4">
        <f>SUM(B82:B83)</f>
        <v>265</v>
      </c>
      <c r="C84" s="78">
        <f>SUM(C82:C83)</f>
        <v>3.3699999999999997</v>
      </c>
      <c r="D84" s="78">
        <f>SUM(D82:D83)</f>
        <v>7.1999999999999993</v>
      </c>
      <c r="E84" s="78">
        <f>SUM(E82:E83)</f>
        <v>35.56</v>
      </c>
      <c r="F84" s="78">
        <f>SUM(F82:F83)</f>
        <v>220</v>
      </c>
      <c r="G84" s="104"/>
      <c r="H84" s="6"/>
    </row>
    <row r="85" spans="1:8" x14ac:dyDescent="0.2">
      <c r="A85" s="16" t="s">
        <v>184</v>
      </c>
      <c r="B85" s="4">
        <f>SUM(B80,B84)</f>
        <v>1265</v>
      </c>
      <c r="C85" s="5">
        <f>SUM(C80,C84)</f>
        <v>25.009999999999998</v>
      </c>
      <c r="D85" s="5">
        <f>SUM(D80,D84)</f>
        <v>33.699999999999996</v>
      </c>
      <c r="E85" s="5">
        <f>SUM(E80,E84)</f>
        <v>171.25</v>
      </c>
      <c r="F85" s="5">
        <f>SUM(F80,F84)</f>
        <v>1085.6999999999998</v>
      </c>
      <c r="G85" s="4"/>
      <c r="H85" s="6"/>
    </row>
    <row r="86" spans="1:8" x14ac:dyDescent="0.2">
      <c r="A86" s="90" t="s">
        <v>124</v>
      </c>
      <c r="B86" s="91"/>
      <c r="C86" s="91"/>
      <c r="D86" s="91"/>
      <c r="E86" s="91"/>
      <c r="F86" s="91"/>
      <c r="G86" s="92"/>
      <c r="H86" s="93"/>
    </row>
    <row r="87" spans="1:8" x14ac:dyDescent="0.2">
      <c r="A87" s="43" t="s">
        <v>2</v>
      </c>
      <c r="B87" s="49" t="s">
        <v>3</v>
      </c>
      <c r="C87" s="50"/>
      <c r="D87" s="50"/>
      <c r="E87" s="50"/>
      <c r="F87" s="50"/>
      <c r="G87" s="43" t="s">
        <v>4</v>
      </c>
      <c r="H87" s="43" t="s">
        <v>5</v>
      </c>
    </row>
    <row r="88" spans="1:8" ht="15.75" customHeight="1" x14ac:dyDescent="0.2">
      <c r="A88" s="55"/>
      <c r="B88" s="100" t="s">
        <v>6</v>
      </c>
      <c r="C88" s="57" t="s">
        <v>7</v>
      </c>
      <c r="D88" s="57" t="s">
        <v>8</v>
      </c>
      <c r="E88" s="57" t="s">
        <v>9</v>
      </c>
      <c r="F88" s="57" t="s">
        <v>10</v>
      </c>
      <c r="G88" s="55"/>
      <c r="H88" s="55"/>
    </row>
    <row r="89" spans="1:8" x14ac:dyDescent="0.2">
      <c r="A89" s="3" t="s">
        <v>26</v>
      </c>
      <c r="B89" s="3"/>
      <c r="C89" s="22"/>
      <c r="D89" s="22"/>
      <c r="E89" s="22"/>
      <c r="F89" s="22"/>
      <c r="G89" s="3"/>
      <c r="H89" s="3"/>
    </row>
    <row r="90" spans="1:8" ht="12.75" customHeight="1" x14ac:dyDescent="0.2">
      <c r="A90" s="62" t="s">
        <v>128</v>
      </c>
      <c r="B90" s="113">
        <v>260</v>
      </c>
      <c r="C90" s="60">
        <v>1.51</v>
      </c>
      <c r="D90" s="60">
        <v>6.39</v>
      </c>
      <c r="E90" s="60">
        <v>7.99</v>
      </c>
      <c r="F90" s="60">
        <v>94.43</v>
      </c>
      <c r="G90" s="101" t="s">
        <v>166</v>
      </c>
      <c r="H90" s="108" t="s">
        <v>130</v>
      </c>
    </row>
    <row r="91" spans="1:8" ht="13.5" customHeight="1" x14ac:dyDescent="0.2">
      <c r="A91" s="6" t="s">
        <v>131</v>
      </c>
      <c r="B91" s="10">
        <v>90</v>
      </c>
      <c r="C91" s="8">
        <v>14.68</v>
      </c>
      <c r="D91" s="8">
        <v>9.98</v>
      </c>
      <c r="E91" s="8">
        <v>11.03</v>
      </c>
      <c r="F91" s="8">
        <v>180.7</v>
      </c>
      <c r="G91" s="82" t="s">
        <v>132</v>
      </c>
      <c r="H91" s="11" t="s">
        <v>133</v>
      </c>
    </row>
    <row r="92" spans="1:8" ht="21.75" customHeight="1" x14ac:dyDescent="0.2">
      <c r="A92" s="6" t="s">
        <v>86</v>
      </c>
      <c r="B92" s="38">
        <v>150</v>
      </c>
      <c r="C92" s="8">
        <v>3.65</v>
      </c>
      <c r="D92" s="8">
        <v>5.37</v>
      </c>
      <c r="E92" s="8">
        <v>36.68</v>
      </c>
      <c r="F92" s="8">
        <v>209.7</v>
      </c>
      <c r="G92" s="97" t="s">
        <v>87</v>
      </c>
      <c r="H92" s="70" t="s">
        <v>88</v>
      </c>
    </row>
    <row r="93" spans="1:8" x14ac:dyDescent="0.2">
      <c r="A93" s="6" t="s">
        <v>134</v>
      </c>
      <c r="B93" s="42">
        <v>200</v>
      </c>
      <c r="C93" s="8">
        <v>0.33</v>
      </c>
      <c r="D93" s="8">
        <v>0</v>
      </c>
      <c r="E93" s="8">
        <v>22.78</v>
      </c>
      <c r="F93" s="8">
        <v>94.44</v>
      </c>
      <c r="G93" s="66" t="s">
        <v>135</v>
      </c>
      <c r="H93" s="11" t="s">
        <v>136</v>
      </c>
    </row>
    <row r="94" spans="1:8" x14ac:dyDescent="0.2">
      <c r="A94" s="14" t="s">
        <v>45</v>
      </c>
      <c r="B94" s="40">
        <v>40</v>
      </c>
      <c r="C94" s="60">
        <v>2.6</v>
      </c>
      <c r="D94" s="60">
        <v>0.4</v>
      </c>
      <c r="E94" s="60">
        <v>17.2</v>
      </c>
      <c r="F94" s="60">
        <v>85</v>
      </c>
      <c r="G94" s="76" t="s">
        <v>46</v>
      </c>
      <c r="H94" s="6" t="s">
        <v>47</v>
      </c>
    </row>
    <row r="95" spans="1:8" x14ac:dyDescent="0.2">
      <c r="A95" s="14" t="s">
        <v>48</v>
      </c>
      <c r="B95" s="38">
        <v>40</v>
      </c>
      <c r="C95" s="8">
        <v>3.2</v>
      </c>
      <c r="D95" s="8">
        <v>0.4</v>
      </c>
      <c r="E95" s="8">
        <v>20.399999999999999</v>
      </c>
      <c r="F95" s="8">
        <v>100</v>
      </c>
      <c r="G95" s="82" t="s">
        <v>46</v>
      </c>
      <c r="H95" s="11" t="s">
        <v>49</v>
      </c>
    </row>
    <row r="96" spans="1:8" x14ac:dyDescent="0.2">
      <c r="A96" s="16" t="s">
        <v>25</v>
      </c>
      <c r="B96" s="4">
        <f>SUM(B90:B95)</f>
        <v>780</v>
      </c>
      <c r="C96" s="17">
        <f>SUM(C90:C95)</f>
        <v>25.97</v>
      </c>
      <c r="D96" s="17">
        <f>SUM(D90:D95)</f>
        <v>22.54</v>
      </c>
      <c r="E96" s="17">
        <f>SUM(E90:E95)</f>
        <v>116.08000000000001</v>
      </c>
      <c r="F96" s="17">
        <f>SUM(F90:F95)</f>
        <v>764.27</v>
      </c>
      <c r="G96" s="4"/>
      <c r="H96" s="6"/>
    </row>
    <row r="97" spans="1:8" x14ac:dyDescent="0.2">
      <c r="A97" s="46" t="s">
        <v>211</v>
      </c>
      <c r="B97" s="47"/>
      <c r="C97" s="47"/>
      <c r="D97" s="47"/>
      <c r="E97" s="47"/>
      <c r="F97" s="47"/>
      <c r="G97" s="47"/>
      <c r="H97" s="48"/>
    </row>
    <row r="98" spans="1:8" s="83" customFormat="1" x14ac:dyDescent="0.2">
      <c r="A98" s="14" t="s">
        <v>216</v>
      </c>
      <c r="B98" s="102">
        <v>80</v>
      </c>
      <c r="C98" s="8">
        <v>3.85</v>
      </c>
      <c r="D98" s="8">
        <v>4.3</v>
      </c>
      <c r="E98" s="8">
        <v>36.799999999999997</v>
      </c>
      <c r="F98" s="8">
        <v>197.4</v>
      </c>
      <c r="G98" s="61" t="s">
        <v>217</v>
      </c>
      <c r="H98" s="9" t="s">
        <v>218</v>
      </c>
    </row>
    <row r="99" spans="1:8" x14ac:dyDescent="0.2">
      <c r="A99" s="20" t="s">
        <v>57</v>
      </c>
      <c r="B99" s="7">
        <v>222</v>
      </c>
      <c r="C99" s="13">
        <v>0.13</v>
      </c>
      <c r="D99" s="13">
        <v>0.02</v>
      </c>
      <c r="E99" s="13">
        <v>15.2</v>
      </c>
      <c r="F99" s="13">
        <v>62</v>
      </c>
      <c r="G99" s="69" t="s">
        <v>58</v>
      </c>
      <c r="H99" s="81" t="s">
        <v>59</v>
      </c>
    </row>
    <row r="100" spans="1:8" s="73" customFormat="1" x14ac:dyDescent="0.3">
      <c r="A100" s="16" t="s">
        <v>25</v>
      </c>
      <c r="B100" s="4">
        <f>SUM(B98:B99)</f>
        <v>302</v>
      </c>
      <c r="C100" s="78">
        <f>SUM(C98:C99)</f>
        <v>3.98</v>
      </c>
      <c r="D100" s="78">
        <f>SUM(D98:D99)</f>
        <v>4.3199999999999994</v>
      </c>
      <c r="E100" s="78">
        <f>SUM(E98:E99)</f>
        <v>52</v>
      </c>
      <c r="F100" s="78">
        <f>SUM(F98:F99)</f>
        <v>259.39999999999998</v>
      </c>
      <c r="G100" s="104"/>
      <c r="H100" s="6"/>
    </row>
    <row r="101" spans="1:8" x14ac:dyDescent="0.2">
      <c r="A101" s="16" t="s">
        <v>184</v>
      </c>
      <c r="B101" s="4">
        <f>SUM(B96,B100)</f>
        <v>1082</v>
      </c>
      <c r="C101" s="5">
        <f>SUM(C96,C100)</f>
        <v>29.95</v>
      </c>
      <c r="D101" s="5">
        <f>SUM(D96,D100)</f>
        <v>26.86</v>
      </c>
      <c r="E101" s="5">
        <f>SUM(E96,E100)</f>
        <v>168.08</v>
      </c>
      <c r="F101" s="5">
        <f>SUM(F96,F100)</f>
        <v>1023.67</v>
      </c>
      <c r="G101" s="4"/>
      <c r="H101" s="6"/>
    </row>
    <row r="102" spans="1:8" x14ac:dyDescent="0.2">
      <c r="A102" s="3" t="s">
        <v>137</v>
      </c>
      <c r="B102" s="3"/>
      <c r="C102" s="3"/>
      <c r="D102" s="3"/>
      <c r="E102" s="3"/>
      <c r="F102" s="3"/>
      <c r="G102" s="3"/>
      <c r="H102" s="3"/>
    </row>
    <row r="103" spans="1:8" x14ac:dyDescent="0.2">
      <c r="A103" s="79" t="s">
        <v>1</v>
      </c>
      <c r="B103" s="50"/>
      <c r="C103" s="50"/>
      <c r="D103" s="50"/>
      <c r="E103" s="50"/>
      <c r="F103" s="50"/>
      <c r="G103" s="75"/>
      <c r="H103" s="80"/>
    </row>
    <row r="104" spans="1:8" x14ac:dyDescent="0.2">
      <c r="A104" s="43" t="s">
        <v>2</v>
      </c>
      <c r="B104" s="49" t="s">
        <v>3</v>
      </c>
      <c r="C104" s="50"/>
      <c r="D104" s="50"/>
      <c r="E104" s="50"/>
      <c r="F104" s="50"/>
      <c r="G104" s="43" t="s">
        <v>4</v>
      </c>
      <c r="H104" s="43" t="s">
        <v>5</v>
      </c>
    </row>
    <row r="105" spans="1:8" ht="14.25" customHeight="1" x14ac:dyDescent="0.2">
      <c r="A105" s="55"/>
      <c r="B105" s="100" t="s">
        <v>6</v>
      </c>
      <c r="C105" s="57" t="s">
        <v>7</v>
      </c>
      <c r="D105" s="57" t="s">
        <v>8</v>
      </c>
      <c r="E105" s="57" t="s">
        <v>9</v>
      </c>
      <c r="F105" s="57" t="s">
        <v>10</v>
      </c>
      <c r="G105" s="55"/>
      <c r="H105" s="55"/>
    </row>
    <row r="106" spans="1:8" x14ac:dyDescent="0.2">
      <c r="A106" s="49" t="s">
        <v>26</v>
      </c>
      <c r="B106" s="50"/>
      <c r="C106" s="50"/>
      <c r="D106" s="50"/>
      <c r="E106" s="50"/>
      <c r="F106" s="50"/>
      <c r="G106" s="50"/>
      <c r="H106" s="51"/>
    </row>
    <row r="107" spans="1:8" ht="12" customHeight="1" x14ac:dyDescent="0.2">
      <c r="A107" s="6" t="s">
        <v>60</v>
      </c>
      <c r="B107" s="105">
        <v>200</v>
      </c>
      <c r="C107" s="8">
        <v>4.4000000000000004</v>
      </c>
      <c r="D107" s="8">
        <v>4.2</v>
      </c>
      <c r="E107" s="8">
        <v>13.2</v>
      </c>
      <c r="F107" s="8">
        <v>118.6</v>
      </c>
      <c r="G107" s="106" t="s">
        <v>61</v>
      </c>
      <c r="H107" s="9" t="s">
        <v>62</v>
      </c>
    </row>
    <row r="108" spans="1:8" x14ac:dyDescent="0.2">
      <c r="A108" s="6" t="s">
        <v>141</v>
      </c>
      <c r="B108" s="38">
        <v>90</v>
      </c>
      <c r="C108" s="8">
        <v>11.32</v>
      </c>
      <c r="D108" s="8">
        <v>12.8</v>
      </c>
      <c r="E108" s="8">
        <v>12.2</v>
      </c>
      <c r="F108" s="8">
        <v>207.8</v>
      </c>
      <c r="G108" s="66" t="s">
        <v>142</v>
      </c>
      <c r="H108" s="9" t="s">
        <v>143</v>
      </c>
    </row>
    <row r="109" spans="1:8" ht="20.399999999999999" x14ac:dyDescent="0.2">
      <c r="A109" s="14" t="s">
        <v>144</v>
      </c>
      <c r="B109" s="102">
        <v>150</v>
      </c>
      <c r="C109" s="8">
        <v>3.08</v>
      </c>
      <c r="D109" s="8">
        <v>4.82</v>
      </c>
      <c r="E109" s="8">
        <v>18.32</v>
      </c>
      <c r="F109" s="8">
        <v>129.1</v>
      </c>
      <c r="G109" s="94" t="s">
        <v>145</v>
      </c>
      <c r="H109" s="23" t="s">
        <v>146</v>
      </c>
    </row>
    <row r="110" spans="1:8" x14ac:dyDescent="0.2">
      <c r="A110" s="6" t="s">
        <v>69</v>
      </c>
      <c r="B110" s="26">
        <v>200</v>
      </c>
      <c r="C110" s="28">
        <v>0.76</v>
      </c>
      <c r="D110" s="28">
        <v>0.04</v>
      </c>
      <c r="E110" s="28">
        <v>20.22</v>
      </c>
      <c r="F110" s="28">
        <v>85.51</v>
      </c>
      <c r="G110" s="76" t="s">
        <v>70</v>
      </c>
      <c r="H110" s="11" t="s">
        <v>71</v>
      </c>
    </row>
    <row r="111" spans="1:8" x14ac:dyDescent="0.2">
      <c r="A111" s="14" t="s">
        <v>45</v>
      </c>
      <c r="B111" s="40">
        <v>40</v>
      </c>
      <c r="C111" s="60">
        <v>2.6</v>
      </c>
      <c r="D111" s="60">
        <v>0.4</v>
      </c>
      <c r="E111" s="60">
        <v>17.2</v>
      </c>
      <c r="F111" s="60">
        <v>85</v>
      </c>
      <c r="G111" s="76" t="s">
        <v>46</v>
      </c>
      <c r="H111" s="6" t="s">
        <v>47</v>
      </c>
    </row>
    <row r="112" spans="1:8" x14ac:dyDescent="0.2">
      <c r="A112" s="14" t="s">
        <v>48</v>
      </c>
      <c r="B112" s="38">
        <v>40</v>
      </c>
      <c r="C112" s="8">
        <v>3.2</v>
      </c>
      <c r="D112" s="8">
        <v>0.4</v>
      </c>
      <c r="E112" s="8">
        <v>20.399999999999999</v>
      </c>
      <c r="F112" s="8">
        <v>100</v>
      </c>
      <c r="G112" s="82" t="s">
        <v>46</v>
      </c>
      <c r="H112" s="11" t="s">
        <v>49</v>
      </c>
    </row>
    <row r="113" spans="1:8" x14ac:dyDescent="0.2">
      <c r="A113" s="16" t="s">
        <v>25</v>
      </c>
      <c r="B113" s="4">
        <f>SUM(B107:B112)</f>
        <v>720</v>
      </c>
      <c r="C113" s="17">
        <f>SUM(C107:C112)</f>
        <v>25.360000000000003</v>
      </c>
      <c r="D113" s="17">
        <f>SUM(D107:D112)</f>
        <v>22.659999999999997</v>
      </c>
      <c r="E113" s="17">
        <f>SUM(E107:E112)</f>
        <v>101.53999999999999</v>
      </c>
      <c r="F113" s="17">
        <f>SUM(F107:F112)</f>
        <v>726.01</v>
      </c>
      <c r="G113" s="4"/>
      <c r="H113" s="6"/>
    </row>
    <row r="114" spans="1:8" x14ac:dyDescent="0.2">
      <c r="A114" s="46" t="s">
        <v>211</v>
      </c>
      <c r="B114" s="47"/>
      <c r="C114" s="47"/>
      <c r="D114" s="47"/>
      <c r="E114" s="47"/>
      <c r="F114" s="47"/>
      <c r="G114" s="47"/>
      <c r="H114" s="48"/>
    </row>
    <row r="115" spans="1:8" s="83" customFormat="1" ht="20.399999999999999" x14ac:dyDescent="0.3">
      <c r="A115" s="6" t="s">
        <v>194</v>
      </c>
      <c r="B115" s="114">
        <v>80</v>
      </c>
      <c r="C115" s="115">
        <f>8.71*0.8</f>
        <v>6.9680000000000009</v>
      </c>
      <c r="D115" s="115">
        <f>9.68*0.8</f>
        <v>7.7439999999999998</v>
      </c>
      <c r="E115" s="115">
        <f>58.08*0.8</f>
        <v>46.463999999999999</v>
      </c>
      <c r="F115" s="115">
        <f>0.8*361.74</f>
        <v>289.392</v>
      </c>
      <c r="G115" s="116" t="s">
        <v>195</v>
      </c>
      <c r="H115" s="117" t="s">
        <v>196</v>
      </c>
    </row>
    <row r="116" spans="1:8" x14ac:dyDescent="0.2">
      <c r="A116" s="20" t="s">
        <v>57</v>
      </c>
      <c r="B116" s="7">
        <v>222</v>
      </c>
      <c r="C116" s="13">
        <v>0.13</v>
      </c>
      <c r="D116" s="13">
        <v>0.02</v>
      </c>
      <c r="E116" s="13">
        <v>15.2</v>
      </c>
      <c r="F116" s="13">
        <v>62</v>
      </c>
      <c r="G116" s="69" t="s">
        <v>58</v>
      </c>
      <c r="H116" s="81" t="s">
        <v>59</v>
      </c>
    </row>
    <row r="117" spans="1:8" s="73" customFormat="1" x14ac:dyDescent="0.3">
      <c r="A117" s="16" t="s">
        <v>25</v>
      </c>
      <c r="B117" s="4">
        <f>SUM(B115:B116)</f>
        <v>302</v>
      </c>
      <c r="C117" s="78">
        <f>SUM(C115:C116)</f>
        <v>7.0980000000000008</v>
      </c>
      <c r="D117" s="78">
        <f>SUM(D115:D116)</f>
        <v>7.7639999999999993</v>
      </c>
      <c r="E117" s="78">
        <f>SUM(E115:E116)</f>
        <v>61.664000000000001</v>
      </c>
      <c r="F117" s="78">
        <f>SUM(F115:F116)</f>
        <v>351.392</v>
      </c>
      <c r="G117" s="104"/>
      <c r="H117" s="6"/>
    </row>
    <row r="118" spans="1:8" x14ac:dyDescent="0.2">
      <c r="A118" s="16" t="s">
        <v>184</v>
      </c>
      <c r="B118" s="4">
        <f>SUM(B113,B117)</f>
        <v>1022</v>
      </c>
      <c r="C118" s="5">
        <f>SUM(C113,C117)</f>
        <v>32.458000000000006</v>
      </c>
      <c r="D118" s="5">
        <f>SUM(D113,D117)</f>
        <v>30.423999999999996</v>
      </c>
      <c r="E118" s="5">
        <f>SUM(E113,E117)</f>
        <v>163.20400000000001</v>
      </c>
      <c r="F118" s="5">
        <f>SUM(F113,F117)</f>
        <v>1077.402</v>
      </c>
      <c r="G118" s="4"/>
      <c r="H118" s="6"/>
    </row>
    <row r="119" spans="1:8" x14ac:dyDescent="0.2">
      <c r="A119" s="3" t="s">
        <v>50</v>
      </c>
      <c r="B119" s="3"/>
      <c r="C119" s="3"/>
      <c r="D119" s="3"/>
      <c r="E119" s="3"/>
      <c r="F119" s="3"/>
      <c r="G119" s="3"/>
      <c r="H119" s="3"/>
    </row>
    <row r="120" spans="1:8" x14ac:dyDescent="0.2">
      <c r="A120" s="43" t="s">
        <v>2</v>
      </c>
      <c r="B120" s="49" t="s">
        <v>3</v>
      </c>
      <c r="C120" s="50"/>
      <c r="D120" s="50"/>
      <c r="E120" s="50"/>
      <c r="F120" s="50"/>
      <c r="G120" s="43" t="s">
        <v>4</v>
      </c>
      <c r="H120" s="43" t="s">
        <v>5</v>
      </c>
    </row>
    <row r="121" spans="1:8" ht="13.5" customHeight="1" x14ac:dyDescent="0.2">
      <c r="A121" s="55"/>
      <c r="B121" s="100" t="s">
        <v>6</v>
      </c>
      <c r="C121" s="57" t="s">
        <v>7</v>
      </c>
      <c r="D121" s="57" t="s">
        <v>8</v>
      </c>
      <c r="E121" s="57" t="s">
        <v>9</v>
      </c>
      <c r="F121" s="57" t="s">
        <v>10</v>
      </c>
      <c r="G121" s="55"/>
      <c r="H121" s="55"/>
    </row>
    <row r="122" spans="1:8" x14ac:dyDescent="0.2">
      <c r="A122" s="49" t="s">
        <v>26</v>
      </c>
      <c r="B122" s="50"/>
      <c r="C122" s="50"/>
      <c r="D122" s="50"/>
      <c r="E122" s="50"/>
      <c r="F122" s="50"/>
      <c r="G122" s="50"/>
      <c r="H122" s="51"/>
    </row>
    <row r="123" spans="1:8" ht="11.25" customHeight="1" x14ac:dyDescent="0.2">
      <c r="A123" s="6" t="s">
        <v>80</v>
      </c>
      <c r="B123" s="105">
        <v>200</v>
      </c>
      <c r="C123" s="8">
        <v>1.38</v>
      </c>
      <c r="D123" s="8">
        <v>5.2</v>
      </c>
      <c r="E123" s="8">
        <v>8.92</v>
      </c>
      <c r="F123" s="8">
        <v>88.2</v>
      </c>
      <c r="G123" s="106" t="s">
        <v>81</v>
      </c>
      <c r="H123" s="108" t="s">
        <v>82</v>
      </c>
    </row>
    <row r="124" spans="1:8" ht="12" customHeight="1" x14ac:dyDescent="0.2">
      <c r="A124" s="6" t="s">
        <v>117</v>
      </c>
      <c r="B124" s="102">
        <v>150</v>
      </c>
      <c r="C124" s="8">
        <v>8.5299999999999994</v>
      </c>
      <c r="D124" s="8">
        <v>9.6999999999999993</v>
      </c>
      <c r="E124" s="8">
        <v>7.11</v>
      </c>
      <c r="F124" s="8">
        <v>138.62</v>
      </c>
      <c r="G124" s="82" t="s">
        <v>118</v>
      </c>
      <c r="H124" s="6" t="s">
        <v>119</v>
      </c>
    </row>
    <row r="125" spans="1:8" ht="12" customHeight="1" x14ac:dyDescent="0.2">
      <c r="A125" s="14" t="s">
        <v>104</v>
      </c>
      <c r="B125" s="102">
        <v>150</v>
      </c>
      <c r="C125" s="8">
        <v>8.6</v>
      </c>
      <c r="D125" s="8">
        <v>6.09</v>
      </c>
      <c r="E125" s="8">
        <v>38.64</v>
      </c>
      <c r="F125" s="8">
        <v>243.75</v>
      </c>
      <c r="G125" s="10" t="s">
        <v>105</v>
      </c>
      <c r="H125" s="11" t="s">
        <v>106</v>
      </c>
    </row>
    <row r="126" spans="1:8" x14ac:dyDescent="0.2">
      <c r="A126" s="6" t="s">
        <v>89</v>
      </c>
      <c r="B126" s="10">
        <v>200</v>
      </c>
      <c r="C126" s="13">
        <v>0</v>
      </c>
      <c r="D126" s="13">
        <v>0</v>
      </c>
      <c r="E126" s="13">
        <v>19.97</v>
      </c>
      <c r="F126" s="13">
        <v>76</v>
      </c>
      <c r="G126" s="82" t="s">
        <v>90</v>
      </c>
      <c r="H126" s="11" t="s">
        <v>91</v>
      </c>
    </row>
    <row r="127" spans="1:8" x14ac:dyDescent="0.2">
      <c r="A127" s="6" t="s">
        <v>54</v>
      </c>
      <c r="B127" s="38">
        <v>100</v>
      </c>
      <c r="C127" s="89">
        <v>0.4</v>
      </c>
      <c r="D127" s="89">
        <v>0.4</v>
      </c>
      <c r="E127" s="89">
        <f>19.6/2</f>
        <v>9.8000000000000007</v>
      </c>
      <c r="F127" s="89">
        <f>94/2</f>
        <v>47</v>
      </c>
      <c r="G127" s="66" t="s">
        <v>55</v>
      </c>
      <c r="H127" s="6" t="s">
        <v>56</v>
      </c>
    </row>
    <row r="128" spans="1:8" x14ac:dyDescent="0.2">
      <c r="A128" s="14" t="s">
        <v>45</v>
      </c>
      <c r="B128" s="40">
        <v>40</v>
      </c>
      <c r="C128" s="60">
        <v>2.6</v>
      </c>
      <c r="D128" s="60">
        <v>0.4</v>
      </c>
      <c r="E128" s="60">
        <v>17.2</v>
      </c>
      <c r="F128" s="60">
        <v>85</v>
      </c>
      <c r="G128" s="76" t="s">
        <v>46</v>
      </c>
      <c r="H128" s="6" t="s">
        <v>47</v>
      </c>
    </row>
    <row r="129" spans="1:8" x14ac:dyDescent="0.2">
      <c r="A129" s="14" t="s">
        <v>48</v>
      </c>
      <c r="B129" s="38">
        <v>40</v>
      </c>
      <c r="C129" s="8">
        <v>3.2</v>
      </c>
      <c r="D129" s="8">
        <v>0.4</v>
      </c>
      <c r="E129" s="8">
        <v>20.399999999999999</v>
      </c>
      <c r="F129" s="8">
        <v>100</v>
      </c>
      <c r="G129" s="82" t="s">
        <v>46</v>
      </c>
      <c r="H129" s="11" t="s">
        <v>49</v>
      </c>
    </row>
    <row r="130" spans="1:8" x14ac:dyDescent="0.2">
      <c r="A130" s="16" t="s">
        <v>25</v>
      </c>
      <c r="B130" s="4">
        <f>SUM(B123:B129)</f>
        <v>880</v>
      </c>
      <c r="C130" s="17">
        <f>SUM(C123:C129)</f>
        <v>24.709999999999997</v>
      </c>
      <c r="D130" s="17">
        <f>SUM(D123:D129)</f>
        <v>22.189999999999994</v>
      </c>
      <c r="E130" s="17">
        <f>SUM(E123:E129)</f>
        <v>122.03999999999999</v>
      </c>
      <c r="F130" s="17">
        <f>SUM(F123:F129)</f>
        <v>778.56999999999994</v>
      </c>
      <c r="G130" s="4"/>
      <c r="H130" s="6"/>
    </row>
    <row r="131" spans="1:8" x14ac:dyDescent="0.2">
      <c r="A131" s="46" t="s">
        <v>211</v>
      </c>
      <c r="B131" s="47"/>
      <c r="C131" s="103"/>
      <c r="D131" s="103"/>
      <c r="E131" s="103"/>
      <c r="F131" s="103"/>
      <c r="G131" s="47"/>
      <c r="H131" s="48"/>
    </row>
    <row r="132" spans="1:8" s="83" customFormat="1" x14ac:dyDescent="0.3">
      <c r="A132" s="14" t="s">
        <v>96</v>
      </c>
      <c r="B132" s="102">
        <v>60</v>
      </c>
      <c r="C132" s="8">
        <v>7.22</v>
      </c>
      <c r="D132" s="8">
        <v>7.4</v>
      </c>
      <c r="E132" s="8">
        <v>16.399999999999999</v>
      </c>
      <c r="F132" s="8">
        <v>159.80000000000001</v>
      </c>
      <c r="G132" s="61" t="s">
        <v>206</v>
      </c>
      <c r="H132" s="6" t="s">
        <v>97</v>
      </c>
    </row>
    <row r="133" spans="1:8" s="83" customFormat="1" ht="10.5" customHeight="1" x14ac:dyDescent="0.3">
      <c r="A133" s="11" t="s">
        <v>21</v>
      </c>
      <c r="B133" s="42">
        <v>215</v>
      </c>
      <c r="C133" s="68">
        <v>7.0000000000000007E-2</v>
      </c>
      <c r="D133" s="68">
        <v>0.02</v>
      </c>
      <c r="E133" s="68">
        <v>15</v>
      </c>
      <c r="F133" s="68">
        <v>60</v>
      </c>
      <c r="G133" s="69" t="s">
        <v>22</v>
      </c>
      <c r="H133" s="70" t="s">
        <v>23</v>
      </c>
    </row>
    <row r="134" spans="1:8" s="73" customFormat="1" x14ac:dyDescent="0.3">
      <c r="A134" s="16" t="s">
        <v>25</v>
      </c>
      <c r="B134" s="4">
        <f>SUM(B132:B133)</f>
        <v>275</v>
      </c>
      <c r="C134" s="78">
        <f>SUM(C132:C133)</f>
        <v>7.29</v>
      </c>
      <c r="D134" s="78">
        <f>SUM(D132:D133)</f>
        <v>7.42</v>
      </c>
      <c r="E134" s="78">
        <f>SUM(E132:E133)</f>
        <v>31.4</v>
      </c>
      <c r="F134" s="78">
        <f>SUM(F132:F133)</f>
        <v>219.8</v>
      </c>
      <c r="G134" s="104"/>
      <c r="H134" s="6"/>
    </row>
    <row r="135" spans="1:8" x14ac:dyDescent="0.2">
      <c r="A135" s="16" t="s">
        <v>184</v>
      </c>
      <c r="B135" s="4">
        <f>SUM(B130,B134)</f>
        <v>1155</v>
      </c>
      <c r="C135" s="5">
        <f>SUM(C130,C134)</f>
        <v>31.999999999999996</v>
      </c>
      <c r="D135" s="5">
        <f>SUM(D130,D134)</f>
        <v>29.609999999999992</v>
      </c>
      <c r="E135" s="5">
        <f>SUM(E130,E134)</f>
        <v>153.44</v>
      </c>
      <c r="F135" s="5">
        <f>SUM(F130,F134)</f>
        <v>998.36999999999989</v>
      </c>
      <c r="G135" s="4"/>
      <c r="H135" s="6"/>
    </row>
    <row r="136" spans="1:8" x14ac:dyDescent="0.2">
      <c r="A136" s="79" t="s">
        <v>72</v>
      </c>
      <c r="B136" s="50"/>
      <c r="C136" s="50"/>
      <c r="D136" s="50"/>
      <c r="E136" s="50"/>
      <c r="F136" s="50"/>
      <c r="G136" s="75"/>
      <c r="H136" s="80"/>
    </row>
    <row r="137" spans="1:8" x14ac:dyDescent="0.2">
      <c r="A137" s="43" t="s">
        <v>2</v>
      </c>
      <c r="B137" s="49" t="s">
        <v>3</v>
      </c>
      <c r="C137" s="50"/>
      <c r="D137" s="50"/>
      <c r="E137" s="50"/>
      <c r="F137" s="50"/>
      <c r="G137" s="43" t="s">
        <v>4</v>
      </c>
      <c r="H137" s="43" t="s">
        <v>5</v>
      </c>
    </row>
    <row r="138" spans="1:8" ht="15" customHeight="1" x14ac:dyDescent="0.2">
      <c r="A138" s="55"/>
      <c r="B138" s="100" t="s">
        <v>6</v>
      </c>
      <c r="C138" s="57" t="s">
        <v>7</v>
      </c>
      <c r="D138" s="57" t="s">
        <v>8</v>
      </c>
      <c r="E138" s="57" t="s">
        <v>9</v>
      </c>
      <c r="F138" s="57" t="s">
        <v>10</v>
      </c>
      <c r="G138" s="55"/>
      <c r="H138" s="55"/>
    </row>
    <row r="139" spans="1:8" x14ac:dyDescent="0.2">
      <c r="A139" s="49" t="s">
        <v>26</v>
      </c>
      <c r="B139" s="50"/>
      <c r="C139" s="50"/>
      <c r="D139" s="50"/>
      <c r="E139" s="50"/>
      <c r="F139" s="50"/>
      <c r="G139" s="50"/>
      <c r="H139" s="51"/>
    </row>
    <row r="140" spans="1:8" s="27" customFormat="1" ht="12" customHeight="1" x14ac:dyDescent="0.2">
      <c r="A140" s="23" t="s">
        <v>150</v>
      </c>
      <c r="B140" s="24">
        <v>200</v>
      </c>
      <c r="C140" s="25">
        <v>1.56</v>
      </c>
      <c r="D140" s="25">
        <v>5.2</v>
      </c>
      <c r="E140" s="25">
        <v>8.6</v>
      </c>
      <c r="F140" s="25">
        <v>87.89</v>
      </c>
      <c r="G140" s="26" t="s">
        <v>99</v>
      </c>
      <c r="H140" s="9" t="s">
        <v>100</v>
      </c>
    </row>
    <row r="141" spans="1:8" x14ac:dyDescent="0.2">
      <c r="A141" s="11" t="s">
        <v>101</v>
      </c>
      <c r="B141" s="10">
        <v>90</v>
      </c>
      <c r="C141" s="8">
        <v>11.1</v>
      </c>
      <c r="D141" s="8">
        <v>14.26</v>
      </c>
      <c r="E141" s="8">
        <v>10.199999999999999</v>
      </c>
      <c r="F141" s="8">
        <v>215.87</v>
      </c>
      <c r="G141" s="26" t="s">
        <v>102</v>
      </c>
      <c r="H141" s="6" t="s">
        <v>103</v>
      </c>
    </row>
    <row r="142" spans="1:8" ht="21.75" customHeight="1" x14ac:dyDescent="0.2">
      <c r="A142" s="6" t="s">
        <v>86</v>
      </c>
      <c r="B142" s="38">
        <v>150</v>
      </c>
      <c r="C142" s="89">
        <v>3.65</v>
      </c>
      <c r="D142" s="89">
        <v>5.37</v>
      </c>
      <c r="E142" s="89">
        <v>36.68</v>
      </c>
      <c r="F142" s="89">
        <v>209.7</v>
      </c>
      <c r="G142" s="97" t="s">
        <v>87</v>
      </c>
      <c r="H142" s="70" t="s">
        <v>88</v>
      </c>
    </row>
    <row r="143" spans="1:8" ht="32.25" customHeight="1" x14ac:dyDescent="0.2">
      <c r="A143" s="85" t="s">
        <v>39</v>
      </c>
      <c r="B143" s="102">
        <v>60</v>
      </c>
      <c r="C143" s="8">
        <v>1.41</v>
      </c>
      <c r="D143" s="8">
        <v>0.09</v>
      </c>
      <c r="E143" s="8">
        <v>4.05</v>
      </c>
      <c r="F143" s="8">
        <v>22.5</v>
      </c>
      <c r="G143" s="86" t="s">
        <v>40</v>
      </c>
      <c r="H143" s="11" t="s">
        <v>41</v>
      </c>
    </row>
    <row r="144" spans="1:8" x14ac:dyDescent="0.2">
      <c r="A144" s="6" t="s">
        <v>151</v>
      </c>
      <c r="B144" s="118">
        <v>200</v>
      </c>
      <c r="C144" s="8">
        <v>0.16</v>
      </c>
      <c r="D144" s="8">
        <v>0.16</v>
      </c>
      <c r="E144" s="8">
        <v>27.88</v>
      </c>
      <c r="F144" s="8">
        <v>114.6</v>
      </c>
      <c r="G144" s="61" t="s">
        <v>152</v>
      </c>
      <c r="H144" s="11" t="s">
        <v>153</v>
      </c>
    </row>
    <row r="145" spans="1:8" x14ac:dyDescent="0.2">
      <c r="A145" s="14" t="s">
        <v>45</v>
      </c>
      <c r="B145" s="40">
        <v>40</v>
      </c>
      <c r="C145" s="60">
        <v>2.6</v>
      </c>
      <c r="D145" s="60">
        <v>0.4</v>
      </c>
      <c r="E145" s="60">
        <v>17.2</v>
      </c>
      <c r="F145" s="60">
        <v>85</v>
      </c>
      <c r="G145" s="76" t="s">
        <v>46</v>
      </c>
      <c r="H145" s="6" t="s">
        <v>47</v>
      </c>
    </row>
    <row r="146" spans="1:8" x14ac:dyDescent="0.2">
      <c r="A146" s="14" t="s">
        <v>48</v>
      </c>
      <c r="B146" s="38">
        <v>40</v>
      </c>
      <c r="C146" s="8">
        <v>3.2</v>
      </c>
      <c r="D146" s="8">
        <v>0.4</v>
      </c>
      <c r="E146" s="8">
        <v>20.399999999999999</v>
      </c>
      <c r="F146" s="8">
        <v>100</v>
      </c>
      <c r="G146" s="82" t="s">
        <v>46</v>
      </c>
      <c r="H146" s="11" t="s">
        <v>49</v>
      </c>
    </row>
    <row r="147" spans="1:8" x14ac:dyDescent="0.2">
      <c r="A147" s="16" t="s">
        <v>25</v>
      </c>
      <c r="B147" s="4">
        <f>SUM(B140:B146)</f>
        <v>780</v>
      </c>
      <c r="C147" s="17">
        <f>SUM(C140:C146)</f>
        <v>23.68</v>
      </c>
      <c r="D147" s="17">
        <f>SUM(D140:D146)</f>
        <v>25.88</v>
      </c>
      <c r="E147" s="17">
        <f>SUM(E140:E146)</f>
        <v>125.00999999999999</v>
      </c>
      <c r="F147" s="17">
        <f>SUM(F140:F146)</f>
        <v>835.56000000000006</v>
      </c>
      <c r="G147" s="4"/>
      <c r="H147" s="6"/>
    </row>
    <row r="148" spans="1:8" x14ac:dyDescent="0.2">
      <c r="A148" s="46" t="s">
        <v>211</v>
      </c>
      <c r="B148" s="47"/>
      <c r="C148" s="47"/>
      <c r="D148" s="47"/>
      <c r="E148" s="47"/>
      <c r="F148" s="47"/>
      <c r="G148" s="47"/>
      <c r="H148" s="48"/>
    </row>
    <row r="149" spans="1:8" s="83" customFormat="1" x14ac:dyDescent="0.3">
      <c r="A149" s="11" t="s">
        <v>207</v>
      </c>
      <c r="B149" s="110">
        <v>60</v>
      </c>
      <c r="C149" s="8">
        <v>7.65</v>
      </c>
      <c r="D149" s="8">
        <v>8.49</v>
      </c>
      <c r="E149" s="8">
        <v>22.6</v>
      </c>
      <c r="F149" s="8">
        <v>199.8</v>
      </c>
      <c r="G149" s="66" t="s">
        <v>208</v>
      </c>
      <c r="H149" s="11" t="s">
        <v>209</v>
      </c>
    </row>
    <row r="150" spans="1:8" x14ac:dyDescent="0.2">
      <c r="A150" s="20" t="s">
        <v>57</v>
      </c>
      <c r="B150" s="7">
        <v>222</v>
      </c>
      <c r="C150" s="13">
        <v>0.13</v>
      </c>
      <c r="D150" s="13">
        <v>0.02</v>
      </c>
      <c r="E150" s="13">
        <v>15.2</v>
      </c>
      <c r="F150" s="13">
        <v>62</v>
      </c>
      <c r="G150" s="69" t="s">
        <v>58</v>
      </c>
      <c r="H150" s="81" t="s">
        <v>59</v>
      </c>
    </row>
    <row r="151" spans="1:8" s="73" customFormat="1" x14ac:dyDescent="0.3">
      <c r="A151" s="16" t="s">
        <v>25</v>
      </c>
      <c r="B151" s="4">
        <f>SUM(B149:B150)</f>
        <v>282</v>
      </c>
      <c r="C151" s="78">
        <f>SUM(C149:C150)</f>
        <v>7.78</v>
      </c>
      <c r="D151" s="78">
        <f>SUM(D149:D150)</f>
        <v>8.51</v>
      </c>
      <c r="E151" s="78">
        <f>SUM(E149:E150)</f>
        <v>37.799999999999997</v>
      </c>
      <c r="F151" s="78">
        <f>SUM(F149:F150)</f>
        <v>261.8</v>
      </c>
      <c r="G151" s="104"/>
      <c r="H151" s="6"/>
    </row>
    <row r="152" spans="1:8" x14ac:dyDescent="0.2">
      <c r="A152" s="16" t="s">
        <v>184</v>
      </c>
      <c r="B152" s="4">
        <f>SUM(B147,B151)</f>
        <v>1062</v>
      </c>
      <c r="C152" s="5">
        <f>SUM(C147,C151)</f>
        <v>31.46</v>
      </c>
      <c r="D152" s="5">
        <f>SUM(D147,D151)</f>
        <v>34.39</v>
      </c>
      <c r="E152" s="5">
        <f>SUM(E147,E151)</f>
        <v>162.81</v>
      </c>
      <c r="F152" s="5">
        <f>SUM(F147,F151)</f>
        <v>1097.3600000000001</v>
      </c>
      <c r="G152" s="4"/>
      <c r="H152" s="6"/>
    </row>
    <row r="153" spans="1:8" x14ac:dyDescent="0.2">
      <c r="A153" s="79" t="s">
        <v>92</v>
      </c>
      <c r="B153" s="50"/>
      <c r="C153" s="50"/>
      <c r="D153" s="50"/>
      <c r="E153" s="50"/>
      <c r="F153" s="50"/>
      <c r="G153" s="75"/>
      <c r="H153" s="80"/>
    </row>
    <row r="154" spans="1:8" x14ac:dyDescent="0.2">
      <c r="A154" s="43" t="s">
        <v>2</v>
      </c>
      <c r="B154" s="49" t="s">
        <v>3</v>
      </c>
      <c r="C154" s="50"/>
      <c r="D154" s="50"/>
      <c r="E154" s="50"/>
      <c r="F154" s="50"/>
      <c r="G154" s="43" t="s">
        <v>4</v>
      </c>
      <c r="H154" s="43" t="s">
        <v>5</v>
      </c>
    </row>
    <row r="155" spans="1:8" ht="10.5" customHeight="1" x14ac:dyDescent="0.2">
      <c r="A155" s="55"/>
      <c r="B155" s="100" t="s">
        <v>6</v>
      </c>
      <c r="C155" s="57" t="s">
        <v>7</v>
      </c>
      <c r="D155" s="57" t="s">
        <v>8</v>
      </c>
      <c r="E155" s="57" t="s">
        <v>9</v>
      </c>
      <c r="F155" s="57" t="s">
        <v>10</v>
      </c>
      <c r="G155" s="55"/>
      <c r="H155" s="55"/>
    </row>
    <row r="156" spans="1:8" x14ac:dyDescent="0.2">
      <c r="A156" s="49" t="s">
        <v>26</v>
      </c>
      <c r="B156" s="50"/>
      <c r="C156" s="50"/>
      <c r="D156" s="50"/>
      <c r="E156" s="50"/>
      <c r="F156" s="50"/>
      <c r="G156" s="50"/>
      <c r="H156" s="51"/>
    </row>
    <row r="157" spans="1:8" ht="12.75" customHeight="1" x14ac:dyDescent="0.2">
      <c r="A157" s="6" t="s">
        <v>114</v>
      </c>
      <c r="B157" s="10">
        <v>200</v>
      </c>
      <c r="C157" s="8">
        <v>1.62</v>
      </c>
      <c r="D157" s="8">
        <v>2.19</v>
      </c>
      <c r="E157" s="8">
        <v>12.81</v>
      </c>
      <c r="F157" s="8">
        <v>77.13</v>
      </c>
      <c r="G157" s="106" t="s">
        <v>115</v>
      </c>
      <c r="H157" s="11" t="s">
        <v>116</v>
      </c>
    </row>
    <row r="158" spans="1:8" x14ac:dyDescent="0.2">
      <c r="A158" s="70" t="s">
        <v>157</v>
      </c>
      <c r="B158" s="10">
        <v>90</v>
      </c>
      <c r="C158" s="8">
        <v>14.7</v>
      </c>
      <c r="D158" s="8">
        <f>12.3*0.9</f>
        <v>11.07</v>
      </c>
      <c r="E158" s="8">
        <v>12.95</v>
      </c>
      <c r="F158" s="8">
        <f>242.41*0.9</f>
        <v>218.16900000000001</v>
      </c>
      <c r="G158" s="76" t="s">
        <v>158</v>
      </c>
      <c r="H158" s="11" t="s">
        <v>159</v>
      </c>
    </row>
    <row r="159" spans="1:8" x14ac:dyDescent="0.2">
      <c r="A159" s="6" t="s">
        <v>120</v>
      </c>
      <c r="B159" s="10">
        <v>150</v>
      </c>
      <c r="C159" s="8">
        <v>3.44</v>
      </c>
      <c r="D159" s="8">
        <v>13.15</v>
      </c>
      <c r="E159" s="8">
        <v>27.92</v>
      </c>
      <c r="F159" s="8">
        <v>243.75</v>
      </c>
      <c r="G159" s="10" t="s">
        <v>121</v>
      </c>
      <c r="H159" s="11" t="s">
        <v>122</v>
      </c>
    </row>
    <row r="160" spans="1:8" x14ac:dyDescent="0.2">
      <c r="A160" s="6" t="s">
        <v>134</v>
      </c>
      <c r="B160" s="42">
        <v>200</v>
      </c>
      <c r="C160" s="28">
        <v>0.33</v>
      </c>
      <c r="D160" s="28">
        <v>0</v>
      </c>
      <c r="E160" s="28">
        <v>22.78</v>
      </c>
      <c r="F160" s="28">
        <v>94.44</v>
      </c>
      <c r="G160" s="66" t="s">
        <v>135</v>
      </c>
      <c r="H160" s="11" t="s">
        <v>136</v>
      </c>
    </row>
    <row r="161" spans="1:8" x14ac:dyDescent="0.2">
      <c r="A161" s="14" t="s">
        <v>45</v>
      </c>
      <c r="B161" s="40">
        <v>40</v>
      </c>
      <c r="C161" s="60">
        <v>2.6</v>
      </c>
      <c r="D161" s="60">
        <v>0.4</v>
      </c>
      <c r="E161" s="60">
        <v>17.2</v>
      </c>
      <c r="F161" s="60">
        <v>85</v>
      </c>
      <c r="G161" s="76" t="s">
        <v>46</v>
      </c>
      <c r="H161" s="6" t="s">
        <v>47</v>
      </c>
    </row>
    <row r="162" spans="1:8" x14ac:dyDescent="0.2">
      <c r="A162" s="14" t="s">
        <v>48</v>
      </c>
      <c r="B162" s="38">
        <v>40</v>
      </c>
      <c r="C162" s="8">
        <v>3.2</v>
      </c>
      <c r="D162" s="8">
        <v>0.4</v>
      </c>
      <c r="E162" s="8">
        <v>20.399999999999999</v>
      </c>
      <c r="F162" s="8">
        <v>100</v>
      </c>
      <c r="G162" s="82" t="s">
        <v>46</v>
      </c>
      <c r="H162" s="11" t="s">
        <v>49</v>
      </c>
    </row>
    <row r="163" spans="1:8" x14ac:dyDescent="0.2">
      <c r="A163" s="16" t="s">
        <v>25</v>
      </c>
      <c r="B163" s="4">
        <f>SUM(B157:B162)</f>
        <v>720</v>
      </c>
      <c r="C163" s="17">
        <f>SUM(C157:C162)</f>
        <v>25.89</v>
      </c>
      <c r="D163" s="17">
        <f>SUM(D157:D162)</f>
        <v>27.209999999999997</v>
      </c>
      <c r="E163" s="17">
        <f>SUM(E157:E162)</f>
        <v>114.06</v>
      </c>
      <c r="F163" s="17">
        <f>SUM(F157:F162)</f>
        <v>818.48900000000003</v>
      </c>
      <c r="G163" s="4"/>
      <c r="H163" s="6"/>
    </row>
    <row r="164" spans="1:8" x14ac:dyDescent="0.2">
      <c r="A164" s="46" t="s">
        <v>211</v>
      </c>
      <c r="B164" s="47"/>
      <c r="C164" s="103"/>
      <c r="D164" s="103"/>
      <c r="E164" s="103"/>
      <c r="F164" s="103"/>
      <c r="G164" s="47"/>
      <c r="H164" s="48"/>
    </row>
    <row r="165" spans="1:8" s="83" customFormat="1" x14ac:dyDescent="0.2">
      <c r="A165" s="14" t="s">
        <v>216</v>
      </c>
      <c r="B165" s="102">
        <v>80</v>
      </c>
      <c r="C165" s="8">
        <v>3.85</v>
      </c>
      <c r="D165" s="8">
        <v>4.3</v>
      </c>
      <c r="E165" s="8">
        <v>36.799999999999997</v>
      </c>
      <c r="F165" s="8">
        <v>197.4</v>
      </c>
      <c r="G165" s="61" t="s">
        <v>217</v>
      </c>
      <c r="H165" s="9" t="s">
        <v>218</v>
      </c>
    </row>
    <row r="166" spans="1:8" s="83" customFormat="1" ht="10.5" customHeight="1" x14ac:dyDescent="0.3">
      <c r="A166" s="11" t="s">
        <v>21</v>
      </c>
      <c r="B166" s="42">
        <v>215</v>
      </c>
      <c r="C166" s="68">
        <v>7.0000000000000007E-2</v>
      </c>
      <c r="D166" s="68">
        <v>0.02</v>
      </c>
      <c r="E166" s="68">
        <v>15</v>
      </c>
      <c r="F166" s="68">
        <v>60</v>
      </c>
      <c r="G166" s="69" t="s">
        <v>22</v>
      </c>
      <c r="H166" s="70" t="s">
        <v>23</v>
      </c>
    </row>
    <row r="167" spans="1:8" s="73" customFormat="1" x14ac:dyDescent="0.3">
      <c r="A167" s="16" t="s">
        <v>25</v>
      </c>
      <c r="B167" s="4">
        <f>SUM(B165:B166)</f>
        <v>295</v>
      </c>
      <c r="C167" s="78">
        <f>SUM(C165:C166)</f>
        <v>3.92</v>
      </c>
      <c r="D167" s="78">
        <f>SUM(D165:D166)</f>
        <v>4.3199999999999994</v>
      </c>
      <c r="E167" s="78">
        <f>SUM(E165:E166)</f>
        <v>51.8</v>
      </c>
      <c r="F167" s="78">
        <f>SUM(F165:F166)</f>
        <v>257.39999999999998</v>
      </c>
      <c r="G167" s="104"/>
      <c r="H167" s="6"/>
    </row>
    <row r="168" spans="1:8" x14ac:dyDescent="0.2">
      <c r="A168" s="16" t="s">
        <v>184</v>
      </c>
      <c r="B168" s="4">
        <f>SUM(B163,B167)</f>
        <v>1015</v>
      </c>
      <c r="C168" s="5">
        <f>SUM(C163,C167)</f>
        <v>29.810000000000002</v>
      </c>
      <c r="D168" s="5">
        <f>SUM(D163,D167)</f>
        <v>31.529999999999998</v>
      </c>
      <c r="E168" s="5">
        <f>SUM(E163,E167)</f>
        <v>165.86</v>
      </c>
      <c r="F168" s="5">
        <f>SUM(F163,F167)</f>
        <v>1075.8890000000001</v>
      </c>
      <c r="G168" s="4"/>
      <c r="H168" s="6"/>
    </row>
    <row r="169" spans="1:8" x14ac:dyDescent="0.2">
      <c r="A169" s="3" t="s">
        <v>111</v>
      </c>
      <c r="B169" s="3"/>
      <c r="C169" s="3"/>
      <c r="D169" s="3"/>
      <c r="E169" s="3"/>
      <c r="F169" s="3"/>
      <c r="G169" s="3"/>
      <c r="H169" s="3"/>
    </row>
    <row r="170" spans="1:8" x14ac:dyDescent="0.2">
      <c r="A170" s="43" t="s">
        <v>2</v>
      </c>
      <c r="B170" s="49" t="s">
        <v>3</v>
      </c>
      <c r="C170" s="50"/>
      <c r="D170" s="50"/>
      <c r="E170" s="50"/>
      <c r="F170" s="50"/>
      <c r="G170" s="43" t="s">
        <v>4</v>
      </c>
      <c r="H170" s="43" t="s">
        <v>5</v>
      </c>
    </row>
    <row r="171" spans="1:8" ht="11.25" customHeight="1" x14ac:dyDescent="0.2">
      <c r="A171" s="55"/>
      <c r="B171" s="100" t="s">
        <v>6</v>
      </c>
      <c r="C171" s="57" t="s">
        <v>7</v>
      </c>
      <c r="D171" s="57" t="s">
        <v>8</v>
      </c>
      <c r="E171" s="57" t="s">
        <v>9</v>
      </c>
      <c r="F171" s="57" t="s">
        <v>10</v>
      </c>
      <c r="G171" s="55"/>
      <c r="H171" s="55"/>
    </row>
    <row r="172" spans="1:8" x14ac:dyDescent="0.2">
      <c r="A172" s="49" t="s">
        <v>26</v>
      </c>
      <c r="B172" s="50"/>
      <c r="C172" s="50"/>
      <c r="D172" s="50"/>
      <c r="E172" s="50"/>
      <c r="F172" s="50"/>
      <c r="G172" s="50"/>
      <c r="H172" s="51"/>
    </row>
    <row r="173" spans="1:8" ht="12.75" customHeight="1" x14ac:dyDescent="0.2">
      <c r="A173" s="6" t="s">
        <v>128</v>
      </c>
      <c r="B173" s="105">
        <v>200</v>
      </c>
      <c r="C173" s="60">
        <v>1.2</v>
      </c>
      <c r="D173" s="60">
        <v>5.2</v>
      </c>
      <c r="E173" s="60">
        <v>6.5</v>
      </c>
      <c r="F173" s="60">
        <v>77.010000000000005</v>
      </c>
      <c r="G173" s="101" t="s">
        <v>166</v>
      </c>
      <c r="H173" s="108" t="s">
        <v>130</v>
      </c>
    </row>
    <row r="174" spans="1:8" x14ac:dyDescent="0.2">
      <c r="A174" s="11" t="s">
        <v>73</v>
      </c>
      <c r="B174" s="38">
        <v>90</v>
      </c>
      <c r="C174" s="8">
        <v>11.71</v>
      </c>
      <c r="D174" s="8">
        <v>15.73</v>
      </c>
      <c r="E174" s="8">
        <v>12.03</v>
      </c>
      <c r="F174" s="8">
        <v>238.5</v>
      </c>
      <c r="G174" s="66" t="s">
        <v>74</v>
      </c>
      <c r="H174" s="9" t="s">
        <v>75</v>
      </c>
    </row>
    <row r="175" spans="1:8" ht="12" customHeight="1" x14ac:dyDescent="0.2">
      <c r="A175" s="6" t="s">
        <v>66</v>
      </c>
      <c r="B175" s="107">
        <v>150</v>
      </c>
      <c r="C175" s="13">
        <v>5.52</v>
      </c>
      <c r="D175" s="13">
        <v>4.51</v>
      </c>
      <c r="E175" s="13">
        <v>26.45</v>
      </c>
      <c r="F175" s="13">
        <v>168.45</v>
      </c>
      <c r="G175" s="26" t="s">
        <v>67</v>
      </c>
      <c r="H175" s="6" t="s">
        <v>68</v>
      </c>
    </row>
    <row r="176" spans="1:8" ht="34.5" customHeight="1" x14ac:dyDescent="0.2">
      <c r="A176" s="85" t="s">
        <v>167</v>
      </c>
      <c r="B176" s="102">
        <v>60</v>
      </c>
      <c r="C176" s="8">
        <v>1.38</v>
      </c>
      <c r="D176" s="8">
        <v>0.06</v>
      </c>
      <c r="E176" s="8">
        <v>4.9400000000000004</v>
      </c>
      <c r="F176" s="8">
        <v>26.6</v>
      </c>
      <c r="G176" s="86">
        <v>304</v>
      </c>
      <c r="H176" s="11" t="s">
        <v>168</v>
      </c>
    </row>
    <row r="177" spans="1:8" x14ac:dyDescent="0.2">
      <c r="A177" s="6" t="s">
        <v>89</v>
      </c>
      <c r="B177" s="10">
        <v>200</v>
      </c>
      <c r="C177" s="68">
        <v>0</v>
      </c>
      <c r="D177" s="68">
        <v>0</v>
      </c>
      <c r="E177" s="68">
        <v>19.97</v>
      </c>
      <c r="F177" s="68">
        <v>76</v>
      </c>
      <c r="G177" s="82" t="s">
        <v>90</v>
      </c>
      <c r="H177" s="11" t="s">
        <v>91</v>
      </c>
    </row>
    <row r="178" spans="1:8" x14ac:dyDescent="0.2">
      <c r="A178" s="14" t="s">
        <v>45</v>
      </c>
      <c r="B178" s="40">
        <v>40</v>
      </c>
      <c r="C178" s="60">
        <v>2.6</v>
      </c>
      <c r="D178" s="60">
        <v>0.4</v>
      </c>
      <c r="E178" s="60">
        <v>17.2</v>
      </c>
      <c r="F178" s="60">
        <v>85</v>
      </c>
      <c r="G178" s="76" t="s">
        <v>46</v>
      </c>
      <c r="H178" s="6" t="s">
        <v>47</v>
      </c>
    </row>
    <row r="179" spans="1:8" x14ac:dyDescent="0.2">
      <c r="A179" s="14" t="s">
        <v>48</v>
      </c>
      <c r="B179" s="38">
        <v>40</v>
      </c>
      <c r="C179" s="8">
        <v>3.2</v>
      </c>
      <c r="D179" s="8">
        <v>0.4</v>
      </c>
      <c r="E179" s="8">
        <v>20.399999999999999</v>
      </c>
      <c r="F179" s="8">
        <v>100</v>
      </c>
      <c r="G179" s="82" t="s">
        <v>46</v>
      </c>
      <c r="H179" s="11" t="s">
        <v>49</v>
      </c>
    </row>
    <row r="180" spans="1:8" x14ac:dyDescent="0.2">
      <c r="A180" s="16" t="s">
        <v>25</v>
      </c>
      <c r="B180" s="4">
        <f>SUM(B173:B179)</f>
        <v>780</v>
      </c>
      <c r="C180" s="17">
        <f>SUM(C173:C179)</f>
        <v>25.61</v>
      </c>
      <c r="D180" s="17">
        <f>SUM(D173:D179)</f>
        <v>26.299999999999994</v>
      </c>
      <c r="E180" s="17">
        <f>SUM(E173:E179)</f>
        <v>107.49000000000001</v>
      </c>
      <c r="F180" s="17">
        <f>SUM(F173:F179)</f>
        <v>771.56</v>
      </c>
      <c r="G180" s="4"/>
      <c r="H180" s="6"/>
    </row>
    <row r="181" spans="1:8" x14ac:dyDescent="0.2">
      <c r="A181" s="46" t="s">
        <v>211</v>
      </c>
      <c r="B181" s="47"/>
      <c r="C181" s="103"/>
      <c r="D181" s="103"/>
      <c r="E181" s="103"/>
      <c r="F181" s="103"/>
      <c r="G181" s="47"/>
      <c r="H181" s="48"/>
    </row>
    <row r="182" spans="1:8" s="83" customFormat="1" x14ac:dyDescent="0.3">
      <c r="A182" s="6" t="s">
        <v>185</v>
      </c>
      <c r="B182" s="38">
        <v>50</v>
      </c>
      <c r="C182" s="8">
        <v>4.71</v>
      </c>
      <c r="D182" s="8">
        <v>7.42</v>
      </c>
      <c r="E182" s="8">
        <v>25.58</v>
      </c>
      <c r="F182" s="8">
        <v>188</v>
      </c>
      <c r="G182" s="66" t="s">
        <v>186</v>
      </c>
      <c r="H182" s="11" t="s">
        <v>187</v>
      </c>
    </row>
    <row r="183" spans="1:8" x14ac:dyDescent="0.2">
      <c r="A183" s="20" t="s">
        <v>57</v>
      </c>
      <c r="B183" s="7">
        <v>222</v>
      </c>
      <c r="C183" s="68">
        <v>0.13</v>
      </c>
      <c r="D183" s="68">
        <v>0.02</v>
      </c>
      <c r="E183" s="68">
        <v>15.2</v>
      </c>
      <c r="F183" s="68">
        <v>62</v>
      </c>
      <c r="G183" s="69" t="s">
        <v>58</v>
      </c>
      <c r="H183" s="81" t="s">
        <v>59</v>
      </c>
    </row>
    <row r="184" spans="1:8" s="73" customFormat="1" x14ac:dyDescent="0.3">
      <c r="A184" s="16" t="s">
        <v>25</v>
      </c>
      <c r="B184" s="4">
        <f>SUM(B182:B183)</f>
        <v>272</v>
      </c>
      <c r="C184" s="78">
        <f>SUM(C182:C183)</f>
        <v>4.84</v>
      </c>
      <c r="D184" s="78">
        <f>SUM(D182:D183)</f>
        <v>7.4399999999999995</v>
      </c>
      <c r="E184" s="78">
        <f>SUM(E182:E183)</f>
        <v>40.78</v>
      </c>
      <c r="F184" s="78">
        <f>SUM(F182:F183)</f>
        <v>250</v>
      </c>
      <c r="G184" s="104"/>
      <c r="H184" s="6"/>
    </row>
    <row r="185" spans="1:8" x14ac:dyDescent="0.2">
      <c r="A185" s="16" t="s">
        <v>184</v>
      </c>
      <c r="B185" s="4">
        <f>SUM(B180,B184)</f>
        <v>1052</v>
      </c>
      <c r="C185" s="5">
        <f>SUM(C180,C184)</f>
        <v>30.45</v>
      </c>
      <c r="D185" s="5">
        <f>SUM(D180,D184)</f>
        <v>33.739999999999995</v>
      </c>
      <c r="E185" s="5">
        <f>SUM(E180,E184)</f>
        <v>148.27000000000001</v>
      </c>
      <c r="F185" s="5">
        <f>SUM(F180,F184)</f>
        <v>1021.56</v>
      </c>
      <c r="G185" s="4"/>
      <c r="H185" s="6"/>
    </row>
    <row r="186" spans="1:8" x14ac:dyDescent="0.2">
      <c r="A186" s="3" t="s">
        <v>124</v>
      </c>
      <c r="B186" s="3"/>
      <c r="C186" s="3"/>
      <c r="D186" s="3"/>
      <c r="E186" s="3"/>
      <c r="F186" s="3"/>
      <c r="G186" s="3"/>
      <c r="H186" s="3"/>
    </row>
    <row r="187" spans="1:8" x14ac:dyDescent="0.2">
      <c r="A187" s="43" t="s">
        <v>2</v>
      </c>
      <c r="B187" s="49" t="s">
        <v>3</v>
      </c>
      <c r="C187" s="50"/>
      <c r="D187" s="50"/>
      <c r="E187" s="50"/>
      <c r="F187" s="50"/>
      <c r="G187" s="43" t="s">
        <v>4</v>
      </c>
      <c r="H187" s="43" t="s">
        <v>5</v>
      </c>
    </row>
    <row r="188" spans="1:8" ht="14.25" customHeight="1" x14ac:dyDescent="0.2">
      <c r="A188" s="55"/>
      <c r="B188" s="100" t="s">
        <v>6</v>
      </c>
      <c r="C188" s="57" t="s">
        <v>7</v>
      </c>
      <c r="D188" s="57" t="s">
        <v>8</v>
      </c>
      <c r="E188" s="57" t="s">
        <v>9</v>
      </c>
      <c r="F188" s="57" t="s">
        <v>10</v>
      </c>
      <c r="G188" s="55"/>
      <c r="H188" s="55"/>
    </row>
    <row r="189" spans="1:8" x14ac:dyDescent="0.2">
      <c r="A189" s="49" t="s">
        <v>26</v>
      </c>
      <c r="B189" s="50"/>
      <c r="C189" s="75"/>
      <c r="D189" s="75"/>
      <c r="E189" s="75"/>
      <c r="F189" s="75"/>
      <c r="G189" s="75"/>
      <c r="H189" s="80"/>
    </row>
    <row r="190" spans="1:8" x14ac:dyDescent="0.2">
      <c r="A190" s="6" t="s">
        <v>172</v>
      </c>
      <c r="B190" s="38">
        <v>200</v>
      </c>
      <c r="C190" s="8">
        <v>1.53</v>
      </c>
      <c r="D190" s="8">
        <v>5.0999999999999996</v>
      </c>
      <c r="E190" s="8">
        <v>8</v>
      </c>
      <c r="F190" s="8">
        <v>83.9</v>
      </c>
      <c r="G190" s="40" t="s">
        <v>215</v>
      </c>
      <c r="H190" s="11" t="s">
        <v>174</v>
      </c>
    </row>
    <row r="191" spans="1:8" x14ac:dyDescent="0.2">
      <c r="A191" s="11" t="s">
        <v>30</v>
      </c>
      <c r="B191" s="38">
        <v>90</v>
      </c>
      <c r="C191" s="8">
        <v>10.6</v>
      </c>
      <c r="D191" s="8">
        <v>12.6</v>
      </c>
      <c r="E191" s="8">
        <v>9.06</v>
      </c>
      <c r="F191" s="8">
        <v>207.09</v>
      </c>
      <c r="G191" s="66" t="s">
        <v>31</v>
      </c>
      <c r="H191" s="6" t="s">
        <v>32</v>
      </c>
    </row>
    <row r="192" spans="1:8" x14ac:dyDescent="0.2">
      <c r="A192" s="6" t="s">
        <v>125</v>
      </c>
      <c r="B192" s="38">
        <v>150</v>
      </c>
      <c r="C192" s="8">
        <v>2.6</v>
      </c>
      <c r="D192" s="8">
        <v>11.8</v>
      </c>
      <c r="E192" s="8">
        <v>12.81</v>
      </c>
      <c r="F192" s="8">
        <v>163.5</v>
      </c>
      <c r="G192" s="94" t="s">
        <v>126</v>
      </c>
      <c r="H192" s="9" t="s">
        <v>127</v>
      </c>
    </row>
    <row r="193" spans="1:256" x14ac:dyDescent="0.2">
      <c r="A193" s="20" t="s">
        <v>175</v>
      </c>
      <c r="B193" s="42">
        <v>200</v>
      </c>
      <c r="C193" s="68">
        <v>0.6</v>
      </c>
      <c r="D193" s="68">
        <v>0.4</v>
      </c>
      <c r="E193" s="68">
        <v>32.6</v>
      </c>
      <c r="F193" s="68">
        <v>136.4</v>
      </c>
      <c r="G193" s="69" t="s">
        <v>176</v>
      </c>
      <c r="H193" s="119" t="s">
        <v>177</v>
      </c>
    </row>
    <row r="194" spans="1:256" x14ac:dyDescent="0.2">
      <c r="A194" s="14" t="s">
        <v>45</v>
      </c>
      <c r="B194" s="40">
        <v>40</v>
      </c>
      <c r="C194" s="8">
        <v>2.6</v>
      </c>
      <c r="D194" s="8">
        <v>0.4</v>
      </c>
      <c r="E194" s="8">
        <v>17.2</v>
      </c>
      <c r="F194" s="8">
        <v>85</v>
      </c>
      <c r="G194" s="76" t="s">
        <v>205</v>
      </c>
      <c r="H194" s="6" t="s">
        <v>47</v>
      </c>
    </row>
    <row r="195" spans="1:256" x14ac:dyDescent="0.2">
      <c r="A195" s="14" t="s">
        <v>48</v>
      </c>
      <c r="B195" s="38">
        <v>50</v>
      </c>
      <c r="C195" s="8">
        <v>4</v>
      </c>
      <c r="D195" s="8">
        <v>0.5</v>
      </c>
      <c r="E195" s="8">
        <v>25.5</v>
      </c>
      <c r="F195" s="8">
        <v>125</v>
      </c>
      <c r="G195" s="82" t="s">
        <v>123</v>
      </c>
      <c r="H195" s="11" t="s">
        <v>49</v>
      </c>
    </row>
    <row r="196" spans="1:256" x14ac:dyDescent="0.2">
      <c r="A196" s="16" t="s">
        <v>25</v>
      </c>
      <c r="B196" s="4">
        <f>SUM(B190:B195)</f>
        <v>730</v>
      </c>
      <c r="C196" s="17">
        <f>SUM(C190:C195)</f>
        <v>21.93</v>
      </c>
      <c r="D196" s="17">
        <f>SUM(D190:D195)</f>
        <v>30.799999999999997</v>
      </c>
      <c r="E196" s="17">
        <f>SUM(E190:E195)</f>
        <v>105.17</v>
      </c>
      <c r="F196" s="17">
        <f>SUM(F190:F195)</f>
        <v>800.89</v>
      </c>
      <c r="G196" s="4"/>
      <c r="H196" s="6"/>
    </row>
    <row r="197" spans="1:256" x14ac:dyDescent="0.2">
      <c r="A197" s="46" t="s">
        <v>211</v>
      </c>
      <c r="B197" s="47"/>
      <c r="C197" s="47"/>
      <c r="D197" s="47"/>
      <c r="E197" s="47"/>
      <c r="F197" s="47"/>
      <c r="G197" s="47"/>
      <c r="H197" s="48"/>
    </row>
    <row r="198" spans="1:256" x14ac:dyDescent="0.2">
      <c r="A198" s="14" t="s">
        <v>189</v>
      </c>
      <c r="B198" s="102">
        <v>80</v>
      </c>
      <c r="C198" s="8">
        <v>4.9000000000000004</v>
      </c>
      <c r="D198" s="8">
        <v>7.88</v>
      </c>
      <c r="E198" s="8">
        <v>36.42</v>
      </c>
      <c r="F198" s="8">
        <v>234.38</v>
      </c>
      <c r="G198" s="76" t="s">
        <v>190</v>
      </c>
      <c r="H198" s="6" t="s">
        <v>191</v>
      </c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83"/>
      <c r="GD198" s="83"/>
      <c r="GE198" s="83"/>
      <c r="GF198" s="83"/>
      <c r="GG198" s="83"/>
      <c r="GH198" s="83"/>
      <c r="GI198" s="83"/>
      <c r="GJ198" s="83"/>
      <c r="GK198" s="83"/>
      <c r="GL198" s="83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/>
      <c r="GZ198" s="83"/>
      <c r="HA198" s="83"/>
      <c r="HB198" s="83"/>
      <c r="HC198" s="83"/>
      <c r="HD198" s="83"/>
      <c r="HE198" s="83"/>
      <c r="HF198" s="83"/>
      <c r="HG198" s="83"/>
      <c r="HH198" s="83"/>
      <c r="HI198" s="83"/>
      <c r="HJ198" s="83"/>
      <c r="HK198" s="83"/>
      <c r="HL198" s="83"/>
      <c r="HM198" s="83"/>
      <c r="HN198" s="83"/>
      <c r="HO198" s="83"/>
      <c r="HP198" s="83"/>
      <c r="HQ198" s="83"/>
      <c r="HR198" s="83"/>
      <c r="HS198" s="83"/>
      <c r="HT198" s="83"/>
      <c r="HU198" s="83"/>
      <c r="HV198" s="83"/>
      <c r="HW198" s="83"/>
      <c r="HX198" s="83"/>
      <c r="HY198" s="83"/>
      <c r="HZ198" s="83"/>
      <c r="IA198" s="83"/>
      <c r="IB198" s="83"/>
      <c r="IC198" s="83"/>
      <c r="ID198" s="83"/>
      <c r="IE198" s="83"/>
      <c r="IF198" s="83"/>
      <c r="IG198" s="83"/>
      <c r="IH198" s="83"/>
      <c r="II198" s="83"/>
      <c r="IJ198" s="83"/>
      <c r="IK198" s="83"/>
      <c r="IL198" s="83"/>
      <c r="IM198" s="83"/>
      <c r="IN198" s="83"/>
      <c r="IO198" s="83"/>
      <c r="IP198" s="83"/>
      <c r="IQ198" s="83"/>
      <c r="IR198" s="83"/>
      <c r="IS198" s="83"/>
      <c r="IT198" s="83"/>
      <c r="IU198" s="83"/>
      <c r="IV198" s="83"/>
    </row>
    <row r="199" spans="1:256" s="83" customFormat="1" ht="10.5" customHeight="1" x14ac:dyDescent="0.3">
      <c r="A199" s="11" t="s">
        <v>21</v>
      </c>
      <c r="B199" s="42">
        <v>215</v>
      </c>
      <c r="C199" s="68">
        <v>7.0000000000000007E-2</v>
      </c>
      <c r="D199" s="68">
        <v>0.02</v>
      </c>
      <c r="E199" s="68">
        <v>15</v>
      </c>
      <c r="F199" s="68">
        <v>60</v>
      </c>
      <c r="G199" s="69" t="s">
        <v>22</v>
      </c>
      <c r="H199" s="70" t="s">
        <v>23</v>
      </c>
    </row>
    <row r="200" spans="1:256" s="73" customFormat="1" x14ac:dyDescent="0.3">
      <c r="A200" s="16" t="s">
        <v>25</v>
      </c>
      <c r="B200" s="4">
        <f>SUM(B198:B199)</f>
        <v>295</v>
      </c>
      <c r="C200" s="78">
        <f>SUM(C198:C199)</f>
        <v>4.9700000000000006</v>
      </c>
      <c r="D200" s="78">
        <f>SUM(D198:D199)</f>
        <v>7.8999999999999995</v>
      </c>
      <c r="E200" s="78">
        <f>SUM(E198:E199)</f>
        <v>51.42</v>
      </c>
      <c r="F200" s="78">
        <f>SUM(F198:F199)</f>
        <v>294.38</v>
      </c>
      <c r="G200" s="104"/>
      <c r="H200" s="6"/>
    </row>
    <row r="201" spans="1:256" x14ac:dyDescent="0.2">
      <c r="A201" s="16" t="s">
        <v>184</v>
      </c>
      <c r="B201" s="4">
        <f>SUM(B196,B200)</f>
        <v>1025</v>
      </c>
      <c r="C201" s="5">
        <f>SUM(C196,C200)</f>
        <v>26.9</v>
      </c>
      <c r="D201" s="5">
        <f>SUM(D196,D200)</f>
        <v>38.699999999999996</v>
      </c>
      <c r="E201" s="5">
        <f>SUM(E196,E200)</f>
        <v>156.59</v>
      </c>
      <c r="F201" s="5">
        <f>SUM(F196,F200)</f>
        <v>1095.27</v>
      </c>
      <c r="G201" s="4"/>
      <c r="H201" s="6"/>
    </row>
  </sheetData>
  <mergeCells count="86">
    <mergeCell ref="A189:H189"/>
    <mergeCell ref="A197:H197"/>
    <mergeCell ref="A172:H172"/>
    <mergeCell ref="A181:H181"/>
    <mergeCell ref="A186:H186"/>
    <mergeCell ref="A187:A188"/>
    <mergeCell ref="B187:F187"/>
    <mergeCell ref="G187:G188"/>
    <mergeCell ref="H187:H188"/>
    <mergeCell ref="A156:H156"/>
    <mergeCell ref="A164:H164"/>
    <mergeCell ref="A169:H169"/>
    <mergeCell ref="A170:A171"/>
    <mergeCell ref="B170:F170"/>
    <mergeCell ref="G170:G171"/>
    <mergeCell ref="H170:H171"/>
    <mergeCell ref="A139:H139"/>
    <mergeCell ref="A148:H148"/>
    <mergeCell ref="A153:H153"/>
    <mergeCell ref="A154:A155"/>
    <mergeCell ref="B154:F154"/>
    <mergeCell ref="G154:G155"/>
    <mergeCell ref="H154:H155"/>
    <mergeCell ref="A122:H122"/>
    <mergeCell ref="A131:H131"/>
    <mergeCell ref="A136:H136"/>
    <mergeCell ref="A137:A138"/>
    <mergeCell ref="B137:F137"/>
    <mergeCell ref="G137:G138"/>
    <mergeCell ref="H137:H138"/>
    <mergeCell ref="A106:H106"/>
    <mergeCell ref="A114:H114"/>
    <mergeCell ref="A119:H119"/>
    <mergeCell ref="A120:A121"/>
    <mergeCell ref="B120:F120"/>
    <mergeCell ref="G120:G121"/>
    <mergeCell ref="H120:H121"/>
    <mergeCell ref="A89:H89"/>
    <mergeCell ref="A97:H97"/>
    <mergeCell ref="A102:H102"/>
    <mergeCell ref="A103:H103"/>
    <mergeCell ref="A104:A105"/>
    <mergeCell ref="B104:F104"/>
    <mergeCell ref="G104:G105"/>
    <mergeCell ref="H104:H105"/>
    <mergeCell ref="A72:H72"/>
    <mergeCell ref="A81:H81"/>
    <mergeCell ref="A86:H86"/>
    <mergeCell ref="A87:A88"/>
    <mergeCell ref="B87:F87"/>
    <mergeCell ref="G87:G88"/>
    <mergeCell ref="H87:H88"/>
    <mergeCell ref="A55:H55"/>
    <mergeCell ref="A64:H64"/>
    <mergeCell ref="A69:H69"/>
    <mergeCell ref="A70:A71"/>
    <mergeCell ref="B70:F70"/>
    <mergeCell ref="G70:G71"/>
    <mergeCell ref="H70:H71"/>
    <mergeCell ref="A39:H39"/>
    <mergeCell ref="A47:H47"/>
    <mergeCell ref="A52:H52"/>
    <mergeCell ref="A53:A54"/>
    <mergeCell ref="B53:F53"/>
    <mergeCell ref="G53:G54"/>
    <mergeCell ref="H53:H54"/>
    <mergeCell ref="A23:H23"/>
    <mergeCell ref="A31:H31"/>
    <mergeCell ref="A36:H36"/>
    <mergeCell ref="A37:A38"/>
    <mergeCell ref="B37:F37"/>
    <mergeCell ref="G37:G38"/>
    <mergeCell ref="H37:H38"/>
    <mergeCell ref="A5:H5"/>
    <mergeCell ref="A15:H15"/>
    <mergeCell ref="A20:H20"/>
    <mergeCell ref="A21:A22"/>
    <mergeCell ref="B21:F21"/>
    <mergeCell ref="G21:G22"/>
    <mergeCell ref="H21:H22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19685039370078741" footer="0.19685039370078741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5"/>
  <sheetViews>
    <sheetView topLeftCell="A308" zoomScale="150" zoomScaleNormal="150" workbookViewId="0">
      <selection sqref="A1:H219"/>
    </sheetView>
  </sheetViews>
  <sheetFormatPr defaultRowHeight="10.199999999999999" x14ac:dyDescent="0.2"/>
  <cols>
    <col min="1" max="1" width="31.6640625" style="2" customWidth="1"/>
    <col min="2" max="2" width="7.6640625" style="2" customWidth="1"/>
    <col min="3" max="3" width="8" style="2" customWidth="1"/>
    <col min="4" max="4" width="8.109375" style="2" customWidth="1"/>
    <col min="5" max="5" width="9.44140625" style="2" customWidth="1"/>
    <col min="6" max="6" width="7.6640625" style="2" customWidth="1"/>
    <col min="7" max="7" width="8.44140625" style="2" customWidth="1"/>
    <col min="8" max="8" width="15.6640625" style="2" customWidth="1"/>
    <col min="9" max="256" width="8.88671875" style="2"/>
    <col min="257" max="257" width="31.6640625" style="2" customWidth="1"/>
    <col min="258" max="258" width="7.6640625" style="2" customWidth="1"/>
    <col min="259" max="259" width="8" style="2" customWidth="1"/>
    <col min="260" max="260" width="8.109375" style="2" customWidth="1"/>
    <col min="261" max="261" width="9.44140625" style="2" customWidth="1"/>
    <col min="262" max="262" width="7.6640625" style="2" customWidth="1"/>
    <col min="263" max="263" width="8.44140625" style="2" customWidth="1"/>
    <col min="264" max="264" width="15.6640625" style="2" customWidth="1"/>
    <col min="265" max="512" width="8.88671875" style="2"/>
    <col min="513" max="513" width="31.6640625" style="2" customWidth="1"/>
    <col min="514" max="514" width="7.6640625" style="2" customWidth="1"/>
    <col min="515" max="515" width="8" style="2" customWidth="1"/>
    <col min="516" max="516" width="8.109375" style="2" customWidth="1"/>
    <col min="517" max="517" width="9.44140625" style="2" customWidth="1"/>
    <col min="518" max="518" width="7.6640625" style="2" customWidth="1"/>
    <col min="519" max="519" width="8.44140625" style="2" customWidth="1"/>
    <col min="520" max="520" width="15.6640625" style="2" customWidth="1"/>
    <col min="521" max="768" width="8.88671875" style="2"/>
    <col min="769" max="769" width="31.6640625" style="2" customWidth="1"/>
    <col min="770" max="770" width="7.6640625" style="2" customWidth="1"/>
    <col min="771" max="771" width="8" style="2" customWidth="1"/>
    <col min="772" max="772" width="8.109375" style="2" customWidth="1"/>
    <col min="773" max="773" width="9.44140625" style="2" customWidth="1"/>
    <col min="774" max="774" width="7.6640625" style="2" customWidth="1"/>
    <col min="775" max="775" width="8.44140625" style="2" customWidth="1"/>
    <col min="776" max="776" width="15.6640625" style="2" customWidth="1"/>
    <col min="777" max="1024" width="8.88671875" style="2"/>
    <col min="1025" max="1025" width="31.6640625" style="2" customWidth="1"/>
    <col min="1026" max="1026" width="7.6640625" style="2" customWidth="1"/>
    <col min="1027" max="1027" width="8" style="2" customWidth="1"/>
    <col min="1028" max="1028" width="8.109375" style="2" customWidth="1"/>
    <col min="1029" max="1029" width="9.44140625" style="2" customWidth="1"/>
    <col min="1030" max="1030" width="7.6640625" style="2" customWidth="1"/>
    <col min="1031" max="1031" width="8.44140625" style="2" customWidth="1"/>
    <col min="1032" max="1032" width="15.6640625" style="2" customWidth="1"/>
    <col min="1033" max="1280" width="8.88671875" style="2"/>
    <col min="1281" max="1281" width="31.6640625" style="2" customWidth="1"/>
    <col min="1282" max="1282" width="7.6640625" style="2" customWidth="1"/>
    <col min="1283" max="1283" width="8" style="2" customWidth="1"/>
    <col min="1284" max="1284" width="8.109375" style="2" customWidth="1"/>
    <col min="1285" max="1285" width="9.44140625" style="2" customWidth="1"/>
    <col min="1286" max="1286" width="7.6640625" style="2" customWidth="1"/>
    <col min="1287" max="1287" width="8.44140625" style="2" customWidth="1"/>
    <col min="1288" max="1288" width="15.6640625" style="2" customWidth="1"/>
    <col min="1289" max="1536" width="8.88671875" style="2"/>
    <col min="1537" max="1537" width="31.6640625" style="2" customWidth="1"/>
    <col min="1538" max="1538" width="7.6640625" style="2" customWidth="1"/>
    <col min="1539" max="1539" width="8" style="2" customWidth="1"/>
    <col min="1540" max="1540" width="8.109375" style="2" customWidth="1"/>
    <col min="1541" max="1541" width="9.44140625" style="2" customWidth="1"/>
    <col min="1542" max="1542" width="7.6640625" style="2" customWidth="1"/>
    <col min="1543" max="1543" width="8.44140625" style="2" customWidth="1"/>
    <col min="1544" max="1544" width="15.6640625" style="2" customWidth="1"/>
    <col min="1545" max="1792" width="8.88671875" style="2"/>
    <col min="1793" max="1793" width="31.6640625" style="2" customWidth="1"/>
    <col min="1794" max="1794" width="7.6640625" style="2" customWidth="1"/>
    <col min="1795" max="1795" width="8" style="2" customWidth="1"/>
    <col min="1796" max="1796" width="8.109375" style="2" customWidth="1"/>
    <col min="1797" max="1797" width="9.44140625" style="2" customWidth="1"/>
    <col min="1798" max="1798" width="7.6640625" style="2" customWidth="1"/>
    <col min="1799" max="1799" width="8.44140625" style="2" customWidth="1"/>
    <col min="1800" max="1800" width="15.6640625" style="2" customWidth="1"/>
    <col min="1801" max="2048" width="8.88671875" style="2"/>
    <col min="2049" max="2049" width="31.6640625" style="2" customWidth="1"/>
    <col min="2050" max="2050" width="7.6640625" style="2" customWidth="1"/>
    <col min="2051" max="2051" width="8" style="2" customWidth="1"/>
    <col min="2052" max="2052" width="8.109375" style="2" customWidth="1"/>
    <col min="2053" max="2053" width="9.44140625" style="2" customWidth="1"/>
    <col min="2054" max="2054" width="7.6640625" style="2" customWidth="1"/>
    <col min="2055" max="2055" width="8.44140625" style="2" customWidth="1"/>
    <col min="2056" max="2056" width="15.6640625" style="2" customWidth="1"/>
    <col min="2057" max="2304" width="8.88671875" style="2"/>
    <col min="2305" max="2305" width="31.6640625" style="2" customWidth="1"/>
    <col min="2306" max="2306" width="7.6640625" style="2" customWidth="1"/>
    <col min="2307" max="2307" width="8" style="2" customWidth="1"/>
    <col min="2308" max="2308" width="8.109375" style="2" customWidth="1"/>
    <col min="2309" max="2309" width="9.44140625" style="2" customWidth="1"/>
    <col min="2310" max="2310" width="7.6640625" style="2" customWidth="1"/>
    <col min="2311" max="2311" width="8.44140625" style="2" customWidth="1"/>
    <col min="2312" max="2312" width="15.6640625" style="2" customWidth="1"/>
    <col min="2313" max="2560" width="8.88671875" style="2"/>
    <col min="2561" max="2561" width="31.6640625" style="2" customWidth="1"/>
    <col min="2562" max="2562" width="7.6640625" style="2" customWidth="1"/>
    <col min="2563" max="2563" width="8" style="2" customWidth="1"/>
    <col min="2564" max="2564" width="8.109375" style="2" customWidth="1"/>
    <col min="2565" max="2565" width="9.44140625" style="2" customWidth="1"/>
    <col min="2566" max="2566" width="7.6640625" style="2" customWidth="1"/>
    <col min="2567" max="2567" width="8.44140625" style="2" customWidth="1"/>
    <col min="2568" max="2568" width="15.6640625" style="2" customWidth="1"/>
    <col min="2569" max="2816" width="8.88671875" style="2"/>
    <col min="2817" max="2817" width="31.6640625" style="2" customWidth="1"/>
    <col min="2818" max="2818" width="7.6640625" style="2" customWidth="1"/>
    <col min="2819" max="2819" width="8" style="2" customWidth="1"/>
    <col min="2820" max="2820" width="8.109375" style="2" customWidth="1"/>
    <col min="2821" max="2821" width="9.44140625" style="2" customWidth="1"/>
    <col min="2822" max="2822" width="7.6640625" style="2" customWidth="1"/>
    <col min="2823" max="2823" width="8.44140625" style="2" customWidth="1"/>
    <col min="2824" max="2824" width="15.6640625" style="2" customWidth="1"/>
    <col min="2825" max="3072" width="8.88671875" style="2"/>
    <col min="3073" max="3073" width="31.6640625" style="2" customWidth="1"/>
    <col min="3074" max="3074" width="7.6640625" style="2" customWidth="1"/>
    <col min="3075" max="3075" width="8" style="2" customWidth="1"/>
    <col min="3076" max="3076" width="8.109375" style="2" customWidth="1"/>
    <col min="3077" max="3077" width="9.44140625" style="2" customWidth="1"/>
    <col min="3078" max="3078" width="7.6640625" style="2" customWidth="1"/>
    <col min="3079" max="3079" width="8.44140625" style="2" customWidth="1"/>
    <col min="3080" max="3080" width="15.6640625" style="2" customWidth="1"/>
    <col min="3081" max="3328" width="8.88671875" style="2"/>
    <col min="3329" max="3329" width="31.6640625" style="2" customWidth="1"/>
    <col min="3330" max="3330" width="7.6640625" style="2" customWidth="1"/>
    <col min="3331" max="3331" width="8" style="2" customWidth="1"/>
    <col min="3332" max="3332" width="8.109375" style="2" customWidth="1"/>
    <col min="3333" max="3333" width="9.44140625" style="2" customWidth="1"/>
    <col min="3334" max="3334" width="7.6640625" style="2" customWidth="1"/>
    <col min="3335" max="3335" width="8.44140625" style="2" customWidth="1"/>
    <col min="3336" max="3336" width="15.6640625" style="2" customWidth="1"/>
    <col min="3337" max="3584" width="8.88671875" style="2"/>
    <col min="3585" max="3585" width="31.6640625" style="2" customWidth="1"/>
    <col min="3586" max="3586" width="7.6640625" style="2" customWidth="1"/>
    <col min="3587" max="3587" width="8" style="2" customWidth="1"/>
    <col min="3588" max="3588" width="8.109375" style="2" customWidth="1"/>
    <col min="3589" max="3589" width="9.44140625" style="2" customWidth="1"/>
    <col min="3590" max="3590" width="7.6640625" style="2" customWidth="1"/>
    <col min="3591" max="3591" width="8.44140625" style="2" customWidth="1"/>
    <col min="3592" max="3592" width="15.6640625" style="2" customWidth="1"/>
    <col min="3593" max="3840" width="8.88671875" style="2"/>
    <col min="3841" max="3841" width="31.6640625" style="2" customWidth="1"/>
    <col min="3842" max="3842" width="7.6640625" style="2" customWidth="1"/>
    <col min="3843" max="3843" width="8" style="2" customWidth="1"/>
    <col min="3844" max="3844" width="8.109375" style="2" customWidth="1"/>
    <col min="3845" max="3845" width="9.44140625" style="2" customWidth="1"/>
    <col min="3846" max="3846" width="7.6640625" style="2" customWidth="1"/>
    <col min="3847" max="3847" width="8.44140625" style="2" customWidth="1"/>
    <col min="3848" max="3848" width="15.6640625" style="2" customWidth="1"/>
    <col min="3849" max="4096" width="8.88671875" style="2"/>
    <col min="4097" max="4097" width="31.6640625" style="2" customWidth="1"/>
    <col min="4098" max="4098" width="7.6640625" style="2" customWidth="1"/>
    <col min="4099" max="4099" width="8" style="2" customWidth="1"/>
    <col min="4100" max="4100" width="8.109375" style="2" customWidth="1"/>
    <col min="4101" max="4101" width="9.44140625" style="2" customWidth="1"/>
    <col min="4102" max="4102" width="7.6640625" style="2" customWidth="1"/>
    <col min="4103" max="4103" width="8.44140625" style="2" customWidth="1"/>
    <col min="4104" max="4104" width="15.6640625" style="2" customWidth="1"/>
    <col min="4105" max="4352" width="8.88671875" style="2"/>
    <col min="4353" max="4353" width="31.6640625" style="2" customWidth="1"/>
    <col min="4354" max="4354" width="7.6640625" style="2" customWidth="1"/>
    <col min="4355" max="4355" width="8" style="2" customWidth="1"/>
    <col min="4356" max="4356" width="8.109375" style="2" customWidth="1"/>
    <col min="4357" max="4357" width="9.44140625" style="2" customWidth="1"/>
    <col min="4358" max="4358" width="7.6640625" style="2" customWidth="1"/>
    <col min="4359" max="4359" width="8.44140625" style="2" customWidth="1"/>
    <col min="4360" max="4360" width="15.6640625" style="2" customWidth="1"/>
    <col min="4361" max="4608" width="8.88671875" style="2"/>
    <col min="4609" max="4609" width="31.6640625" style="2" customWidth="1"/>
    <col min="4610" max="4610" width="7.6640625" style="2" customWidth="1"/>
    <col min="4611" max="4611" width="8" style="2" customWidth="1"/>
    <col min="4612" max="4612" width="8.109375" style="2" customWidth="1"/>
    <col min="4613" max="4613" width="9.44140625" style="2" customWidth="1"/>
    <col min="4614" max="4614" width="7.6640625" style="2" customWidth="1"/>
    <col min="4615" max="4615" width="8.44140625" style="2" customWidth="1"/>
    <col min="4616" max="4616" width="15.6640625" style="2" customWidth="1"/>
    <col min="4617" max="4864" width="8.88671875" style="2"/>
    <col min="4865" max="4865" width="31.6640625" style="2" customWidth="1"/>
    <col min="4866" max="4866" width="7.6640625" style="2" customWidth="1"/>
    <col min="4867" max="4867" width="8" style="2" customWidth="1"/>
    <col min="4868" max="4868" width="8.109375" style="2" customWidth="1"/>
    <col min="4869" max="4869" width="9.44140625" style="2" customWidth="1"/>
    <col min="4870" max="4870" width="7.6640625" style="2" customWidth="1"/>
    <col min="4871" max="4871" width="8.44140625" style="2" customWidth="1"/>
    <col min="4872" max="4872" width="15.6640625" style="2" customWidth="1"/>
    <col min="4873" max="5120" width="8.88671875" style="2"/>
    <col min="5121" max="5121" width="31.6640625" style="2" customWidth="1"/>
    <col min="5122" max="5122" width="7.6640625" style="2" customWidth="1"/>
    <col min="5123" max="5123" width="8" style="2" customWidth="1"/>
    <col min="5124" max="5124" width="8.109375" style="2" customWidth="1"/>
    <col min="5125" max="5125" width="9.44140625" style="2" customWidth="1"/>
    <col min="5126" max="5126" width="7.6640625" style="2" customWidth="1"/>
    <col min="5127" max="5127" width="8.44140625" style="2" customWidth="1"/>
    <col min="5128" max="5128" width="15.6640625" style="2" customWidth="1"/>
    <col min="5129" max="5376" width="8.88671875" style="2"/>
    <col min="5377" max="5377" width="31.6640625" style="2" customWidth="1"/>
    <col min="5378" max="5378" width="7.6640625" style="2" customWidth="1"/>
    <col min="5379" max="5379" width="8" style="2" customWidth="1"/>
    <col min="5380" max="5380" width="8.109375" style="2" customWidth="1"/>
    <col min="5381" max="5381" width="9.44140625" style="2" customWidth="1"/>
    <col min="5382" max="5382" width="7.6640625" style="2" customWidth="1"/>
    <col min="5383" max="5383" width="8.44140625" style="2" customWidth="1"/>
    <col min="5384" max="5384" width="15.6640625" style="2" customWidth="1"/>
    <col min="5385" max="5632" width="8.88671875" style="2"/>
    <col min="5633" max="5633" width="31.6640625" style="2" customWidth="1"/>
    <col min="5634" max="5634" width="7.6640625" style="2" customWidth="1"/>
    <col min="5635" max="5635" width="8" style="2" customWidth="1"/>
    <col min="5636" max="5636" width="8.109375" style="2" customWidth="1"/>
    <col min="5637" max="5637" width="9.44140625" style="2" customWidth="1"/>
    <col min="5638" max="5638" width="7.6640625" style="2" customWidth="1"/>
    <col min="5639" max="5639" width="8.44140625" style="2" customWidth="1"/>
    <col min="5640" max="5640" width="15.6640625" style="2" customWidth="1"/>
    <col min="5641" max="5888" width="8.88671875" style="2"/>
    <col min="5889" max="5889" width="31.6640625" style="2" customWidth="1"/>
    <col min="5890" max="5890" width="7.6640625" style="2" customWidth="1"/>
    <col min="5891" max="5891" width="8" style="2" customWidth="1"/>
    <col min="5892" max="5892" width="8.109375" style="2" customWidth="1"/>
    <col min="5893" max="5893" width="9.44140625" style="2" customWidth="1"/>
    <col min="5894" max="5894" width="7.6640625" style="2" customWidth="1"/>
    <col min="5895" max="5895" width="8.44140625" style="2" customWidth="1"/>
    <col min="5896" max="5896" width="15.6640625" style="2" customWidth="1"/>
    <col min="5897" max="6144" width="8.88671875" style="2"/>
    <col min="6145" max="6145" width="31.6640625" style="2" customWidth="1"/>
    <col min="6146" max="6146" width="7.6640625" style="2" customWidth="1"/>
    <col min="6147" max="6147" width="8" style="2" customWidth="1"/>
    <col min="6148" max="6148" width="8.109375" style="2" customWidth="1"/>
    <col min="6149" max="6149" width="9.44140625" style="2" customWidth="1"/>
    <col min="6150" max="6150" width="7.6640625" style="2" customWidth="1"/>
    <col min="6151" max="6151" width="8.44140625" style="2" customWidth="1"/>
    <col min="6152" max="6152" width="15.6640625" style="2" customWidth="1"/>
    <col min="6153" max="6400" width="8.88671875" style="2"/>
    <col min="6401" max="6401" width="31.6640625" style="2" customWidth="1"/>
    <col min="6402" max="6402" width="7.6640625" style="2" customWidth="1"/>
    <col min="6403" max="6403" width="8" style="2" customWidth="1"/>
    <col min="6404" max="6404" width="8.109375" style="2" customWidth="1"/>
    <col min="6405" max="6405" width="9.44140625" style="2" customWidth="1"/>
    <col min="6406" max="6406" width="7.6640625" style="2" customWidth="1"/>
    <col min="6407" max="6407" width="8.44140625" style="2" customWidth="1"/>
    <col min="6408" max="6408" width="15.6640625" style="2" customWidth="1"/>
    <col min="6409" max="6656" width="8.88671875" style="2"/>
    <col min="6657" max="6657" width="31.6640625" style="2" customWidth="1"/>
    <col min="6658" max="6658" width="7.6640625" style="2" customWidth="1"/>
    <col min="6659" max="6659" width="8" style="2" customWidth="1"/>
    <col min="6660" max="6660" width="8.109375" style="2" customWidth="1"/>
    <col min="6661" max="6661" width="9.44140625" style="2" customWidth="1"/>
    <col min="6662" max="6662" width="7.6640625" style="2" customWidth="1"/>
    <col min="6663" max="6663" width="8.44140625" style="2" customWidth="1"/>
    <col min="6664" max="6664" width="15.6640625" style="2" customWidth="1"/>
    <col min="6665" max="6912" width="8.88671875" style="2"/>
    <col min="6913" max="6913" width="31.6640625" style="2" customWidth="1"/>
    <col min="6914" max="6914" width="7.6640625" style="2" customWidth="1"/>
    <col min="6915" max="6915" width="8" style="2" customWidth="1"/>
    <col min="6916" max="6916" width="8.109375" style="2" customWidth="1"/>
    <col min="6917" max="6917" width="9.44140625" style="2" customWidth="1"/>
    <col min="6918" max="6918" width="7.6640625" style="2" customWidth="1"/>
    <col min="6919" max="6919" width="8.44140625" style="2" customWidth="1"/>
    <col min="6920" max="6920" width="15.6640625" style="2" customWidth="1"/>
    <col min="6921" max="7168" width="8.88671875" style="2"/>
    <col min="7169" max="7169" width="31.6640625" style="2" customWidth="1"/>
    <col min="7170" max="7170" width="7.6640625" style="2" customWidth="1"/>
    <col min="7171" max="7171" width="8" style="2" customWidth="1"/>
    <col min="7172" max="7172" width="8.109375" style="2" customWidth="1"/>
    <col min="7173" max="7173" width="9.44140625" style="2" customWidth="1"/>
    <col min="7174" max="7174" width="7.6640625" style="2" customWidth="1"/>
    <col min="7175" max="7175" width="8.44140625" style="2" customWidth="1"/>
    <col min="7176" max="7176" width="15.6640625" style="2" customWidth="1"/>
    <col min="7177" max="7424" width="8.88671875" style="2"/>
    <col min="7425" max="7425" width="31.6640625" style="2" customWidth="1"/>
    <col min="7426" max="7426" width="7.6640625" style="2" customWidth="1"/>
    <col min="7427" max="7427" width="8" style="2" customWidth="1"/>
    <col min="7428" max="7428" width="8.109375" style="2" customWidth="1"/>
    <col min="7429" max="7429" width="9.44140625" style="2" customWidth="1"/>
    <col min="7430" max="7430" width="7.6640625" style="2" customWidth="1"/>
    <col min="7431" max="7431" width="8.44140625" style="2" customWidth="1"/>
    <col min="7432" max="7432" width="15.6640625" style="2" customWidth="1"/>
    <col min="7433" max="7680" width="8.88671875" style="2"/>
    <col min="7681" max="7681" width="31.6640625" style="2" customWidth="1"/>
    <col min="7682" max="7682" width="7.6640625" style="2" customWidth="1"/>
    <col min="7683" max="7683" width="8" style="2" customWidth="1"/>
    <col min="7684" max="7684" width="8.109375" style="2" customWidth="1"/>
    <col min="7685" max="7685" width="9.44140625" style="2" customWidth="1"/>
    <col min="7686" max="7686" width="7.6640625" style="2" customWidth="1"/>
    <col min="7687" max="7687" width="8.44140625" style="2" customWidth="1"/>
    <col min="7688" max="7688" width="15.6640625" style="2" customWidth="1"/>
    <col min="7689" max="7936" width="8.88671875" style="2"/>
    <col min="7937" max="7937" width="31.6640625" style="2" customWidth="1"/>
    <col min="7938" max="7938" width="7.6640625" style="2" customWidth="1"/>
    <col min="7939" max="7939" width="8" style="2" customWidth="1"/>
    <col min="7940" max="7940" width="8.109375" style="2" customWidth="1"/>
    <col min="7941" max="7941" width="9.44140625" style="2" customWidth="1"/>
    <col min="7942" max="7942" width="7.6640625" style="2" customWidth="1"/>
    <col min="7943" max="7943" width="8.44140625" style="2" customWidth="1"/>
    <col min="7944" max="7944" width="15.6640625" style="2" customWidth="1"/>
    <col min="7945" max="8192" width="8.88671875" style="2"/>
    <col min="8193" max="8193" width="31.6640625" style="2" customWidth="1"/>
    <col min="8194" max="8194" width="7.6640625" style="2" customWidth="1"/>
    <col min="8195" max="8195" width="8" style="2" customWidth="1"/>
    <col min="8196" max="8196" width="8.109375" style="2" customWidth="1"/>
    <col min="8197" max="8197" width="9.44140625" style="2" customWidth="1"/>
    <col min="8198" max="8198" width="7.6640625" style="2" customWidth="1"/>
    <col min="8199" max="8199" width="8.44140625" style="2" customWidth="1"/>
    <col min="8200" max="8200" width="15.6640625" style="2" customWidth="1"/>
    <col min="8201" max="8448" width="8.88671875" style="2"/>
    <col min="8449" max="8449" width="31.6640625" style="2" customWidth="1"/>
    <col min="8450" max="8450" width="7.6640625" style="2" customWidth="1"/>
    <col min="8451" max="8451" width="8" style="2" customWidth="1"/>
    <col min="8452" max="8452" width="8.109375" style="2" customWidth="1"/>
    <col min="8453" max="8453" width="9.44140625" style="2" customWidth="1"/>
    <col min="8454" max="8454" width="7.6640625" style="2" customWidth="1"/>
    <col min="8455" max="8455" width="8.44140625" style="2" customWidth="1"/>
    <col min="8456" max="8456" width="15.6640625" style="2" customWidth="1"/>
    <col min="8457" max="8704" width="8.88671875" style="2"/>
    <col min="8705" max="8705" width="31.6640625" style="2" customWidth="1"/>
    <col min="8706" max="8706" width="7.6640625" style="2" customWidth="1"/>
    <col min="8707" max="8707" width="8" style="2" customWidth="1"/>
    <col min="8708" max="8708" width="8.109375" style="2" customWidth="1"/>
    <col min="8709" max="8709" width="9.44140625" style="2" customWidth="1"/>
    <col min="8710" max="8710" width="7.6640625" style="2" customWidth="1"/>
    <col min="8711" max="8711" width="8.44140625" style="2" customWidth="1"/>
    <col min="8712" max="8712" width="15.6640625" style="2" customWidth="1"/>
    <col min="8713" max="8960" width="8.88671875" style="2"/>
    <col min="8961" max="8961" width="31.6640625" style="2" customWidth="1"/>
    <col min="8962" max="8962" width="7.6640625" style="2" customWidth="1"/>
    <col min="8963" max="8963" width="8" style="2" customWidth="1"/>
    <col min="8964" max="8964" width="8.109375" style="2" customWidth="1"/>
    <col min="8965" max="8965" width="9.44140625" style="2" customWidth="1"/>
    <col min="8966" max="8966" width="7.6640625" style="2" customWidth="1"/>
    <col min="8967" max="8967" width="8.44140625" style="2" customWidth="1"/>
    <col min="8968" max="8968" width="15.6640625" style="2" customWidth="1"/>
    <col min="8969" max="9216" width="8.88671875" style="2"/>
    <col min="9217" max="9217" width="31.6640625" style="2" customWidth="1"/>
    <col min="9218" max="9218" width="7.6640625" style="2" customWidth="1"/>
    <col min="9219" max="9219" width="8" style="2" customWidth="1"/>
    <col min="9220" max="9220" width="8.109375" style="2" customWidth="1"/>
    <col min="9221" max="9221" width="9.44140625" style="2" customWidth="1"/>
    <col min="9222" max="9222" width="7.6640625" style="2" customWidth="1"/>
    <col min="9223" max="9223" width="8.44140625" style="2" customWidth="1"/>
    <col min="9224" max="9224" width="15.6640625" style="2" customWidth="1"/>
    <col min="9225" max="9472" width="8.88671875" style="2"/>
    <col min="9473" max="9473" width="31.6640625" style="2" customWidth="1"/>
    <col min="9474" max="9474" width="7.6640625" style="2" customWidth="1"/>
    <col min="9475" max="9475" width="8" style="2" customWidth="1"/>
    <col min="9476" max="9476" width="8.109375" style="2" customWidth="1"/>
    <col min="9477" max="9477" width="9.44140625" style="2" customWidth="1"/>
    <col min="9478" max="9478" width="7.6640625" style="2" customWidth="1"/>
    <col min="9479" max="9479" width="8.44140625" style="2" customWidth="1"/>
    <col min="9480" max="9480" width="15.6640625" style="2" customWidth="1"/>
    <col min="9481" max="9728" width="8.88671875" style="2"/>
    <col min="9729" max="9729" width="31.6640625" style="2" customWidth="1"/>
    <col min="9730" max="9730" width="7.6640625" style="2" customWidth="1"/>
    <col min="9731" max="9731" width="8" style="2" customWidth="1"/>
    <col min="9732" max="9732" width="8.109375" style="2" customWidth="1"/>
    <col min="9733" max="9733" width="9.44140625" style="2" customWidth="1"/>
    <col min="9734" max="9734" width="7.6640625" style="2" customWidth="1"/>
    <col min="9735" max="9735" width="8.44140625" style="2" customWidth="1"/>
    <col min="9736" max="9736" width="15.6640625" style="2" customWidth="1"/>
    <col min="9737" max="9984" width="8.88671875" style="2"/>
    <col min="9985" max="9985" width="31.6640625" style="2" customWidth="1"/>
    <col min="9986" max="9986" width="7.6640625" style="2" customWidth="1"/>
    <col min="9987" max="9987" width="8" style="2" customWidth="1"/>
    <col min="9988" max="9988" width="8.109375" style="2" customWidth="1"/>
    <col min="9989" max="9989" width="9.44140625" style="2" customWidth="1"/>
    <col min="9990" max="9990" width="7.6640625" style="2" customWidth="1"/>
    <col min="9991" max="9991" width="8.44140625" style="2" customWidth="1"/>
    <col min="9992" max="9992" width="15.6640625" style="2" customWidth="1"/>
    <col min="9993" max="10240" width="8.88671875" style="2"/>
    <col min="10241" max="10241" width="31.6640625" style="2" customWidth="1"/>
    <col min="10242" max="10242" width="7.6640625" style="2" customWidth="1"/>
    <col min="10243" max="10243" width="8" style="2" customWidth="1"/>
    <col min="10244" max="10244" width="8.109375" style="2" customWidth="1"/>
    <col min="10245" max="10245" width="9.44140625" style="2" customWidth="1"/>
    <col min="10246" max="10246" width="7.6640625" style="2" customWidth="1"/>
    <col min="10247" max="10247" width="8.44140625" style="2" customWidth="1"/>
    <col min="10248" max="10248" width="15.6640625" style="2" customWidth="1"/>
    <col min="10249" max="10496" width="8.88671875" style="2"/>
    <col min="10497" max="10497" width="31.6640625" style="2" customWidth="1"/>
    <col min="10498" max="10498" width="7.6640625" style="2" customWidth="1"/>
    <col min="10499" max="10499" width="8" style="2" customWidth="1"/>
    <col min="10500" max="10500" width="8.109375" style="2" customWidth="1"/>
    <col min="10501" max="10501" width="9.44140625" style="2" customWidth="1"/>
    <col min="10502" max="10502" width="7.6640625" style="2" customWidth="1"/>
    <col min="10503" max="10503" width="8.44140625" style="2" customWidth="1"/>
    <col min="10504" max="10504" width="15.6640625" style="2" customWidth="1"/>
    <col min="10505" max="10752" width="8.88671875" style="2"/>
    <col min="10753" max="10753" width="31.6640625" style="2" customWidth="1"/>
    <col min="10754" max="10754" width="7.6640625" style="2" customWidth="1"/>
    <col min="10755" max="10755" width="8" style="2" customWidth="1"/>
    <col min="10756" max="10756" width="8.109375" style="2" customWidth="1"/>
    <col min="10757" max="10757" width="9.44140625" style="2" customWidth="1"/>
    <col min="10758" max="10758" width="7.6640625" style="2" customWidth="1"/>
    <col min="10759" max="10759" width="8.44140625" style="2" customWidth="1"/>
    <col min="10760" max="10760" width="15.6640625" style="2" customWidth="1"/>
    <col min="10761" max="11008" width="8.88671875" style="2"/>
    <col min="11009" max="11009" width="31.6640625" style="2" customWidth="1"/>
    <col min="11010" max="11010" width="7.6640625" style="2" customWidth="1"/>
    <col min="11011" max="11011" width="8" style="2" customWidth="1"/>
    <col min="11012" max="11012" width="8.109375" style="2" customWidth="1"/>
    <col min="11013" max="11013" width="9.44140625" style="2" customWidth="1"/>
    <col min="11014" max="11014" width="7.6640625" style="2" customWidth="1"/>
    <col min="11015" max="11015" width="8.44140625" style="2" customWidth="1"/>
    <col min="11016" max="11016" width="15.6640625" style="2" customWidth="1"/>
    <col min="11017" max="11264" width="8.88671875" style="2"/>
    <col min="11265" max="11265" width="31.6640625" style="2" customWidth="1"/>
    <col min="11266" max="11266" width="7.6640625" style="2" customWidth="1"/>
    <col min="11267" max="11267" width="8" style="2" customWidth="1"/>
    <col min="11268" max="11268" width="8.109375" style="2" customWidth="1"/>
    <col min="11269" max="11269" width="9.44140625" style="2" customWidth="1"/>
    <col min="11270" max="11270" width="7.6640625" style="2" customWidth="1"/>
    <col min="11271" max="11271" width="8.44140625" style="2" customWidth="1"/>
    <col min="11272" max="11272" width="15.6640625" style="2" customWidth="1"/>
    <col min="11273" max="11520" width="8.88671875" style="2"/>
    <col min="11521" max="11521" width="31.6640625" style="2" customWidth="1"/>
    <col min="11522" max="11522" width="7.6640625" style="2" customWidth="1"/>
    <col min="11523" max="11523" width="8" style="2" customWidth="1"/>
    <col min="11524" max="11524" width="8.109375" style="2" customWidth="1"/>
    <col min="11525" max="11525" width="9.44140625" style="2" customWidth="1"/>
    <col min="11526" max="11526" width="7.6640625" style="2" customWidth="1"/>
    <col min="11527" max="11527" width="8.44140625" style="2" customWidth="1"/>
    <col min="11528" max="11528" width="15.6640625" style="2" customWidth="1"/>
    <col min="11529" max="11776" width="8.88671875" style="2"/>
    <col min="11777" max="11777" width="31.6640625" style="2" customWidth="1"/>
    <col min="11778" max="11778" width="7.6640625" style="2" customWidth="1"/>
    <col min="11779" max="11779" width="8" style="2" customWidth="1"/>
    <col min="11780" max="11780" width="8.109375" style="2" customWidth="1"/>
    <col min="11781" max="11781" width="9.44140625" style="2" customWidth="1"/>
    <col min="11782" max="11782" width="7.6640625" style="2" customWidth="1"/>
    <col min="11783" max="11783" width="8.44140625" style="2" customWidth="1"/>
    <col min="11784" max="11784" width="15.6640625" style="2" customWidth="1"/>
    <col min="11785" max="12032" width="8.88671875" style="2"/>
    <col min="12033" max="12033" width="31.6640625" style="2" customWidth="1"/>
    <col min="12034" max="12034" width="7.6640625" style="2" customWidth="1"/>
    <col min="12035" max="12035" width="8" style="2" customWidth="1"/>
    <col min="12036" max="12036" width="8.109375" style="2" customWidth="1"/>
    <col min="12037" max="12037" width="9.44140625" style="2" customWidth="1"/>
    <col min="12038" max="12038" width="7.6640625" style="2" customWidth="1"/>
    <col min="12039" max="12039" width="8.44140625" style="2" customWidth="1"/>
    <col min="12040" max="12040" width="15.6640625" style="2" customWidth="1"/>
    <col min="12041" max="12288" width="8.88671875" style="2"/>
    <col min="12289" max="12289" width="31.6640625" style="2" customWidth="1"/>
    <col min="12290" max="12290" width="7.6640625" style="2" customWidth="1"/>
    <col min="12291" max="12291" width="8" style="2" customWidth="1"/>
    <col min="12292" max="12292" width="8.109375" style="2" customWidth="1"/>
    <col min="12293" max="12293" width="9.44140625" style="2" customWidth="1"/>
    <col min="12294" max="12294" width="7.6640625" style="2" customWidth="1"/>
    <col min="12295" max="12295" width="8.44140625" style="2" customWidth="1"/>
    <col min="12296" max="12296" width="15.6640625" style="2" customWidth="1"/>
    <col min="12297" max="12544" width="8.88671875" style="2"/>
    <col min="12545" max="12545" width="31.6640625" style="2" customWidth="1"/>
    <col min="12546" max="12546" width="7.6640625" style="2" customWidth="1"/>
    <col min="12547" max="12547" width="8" style="2" customWidth="1"/>
    <col min="12548" max="12548" width="8.109375" style="2" customWidth="1"/>
    <col min="12549" max="12549" width="9.44140625" style="2" customWidth="1"/>
    <col min="12550" max="12550" width="7.6640625" style="2" customWidth="1"/>
    <col min="12551" max="12551" width="8.44140625" style="2" customWidth="1"/>
    <col min="12552" max="12552" width="15.6640625" style="2" customWidth="1"/>
    <col min="12553" max="12800" width="8.88671875" style="2"/>
    <col min="12801" max="12801" width="31.6640625" style="2" customWidth="1"/>
    <col min="12802" max="12802" width="7.6640625" style="2" customWidth="1"/>
    <col min="12803" max="12803" width="8" style="2" customWidth="1"/>
    <col min="12804" max="12804" width="8.109375" style="2" customWidth="1"/>
    <col min="12805" max="12805" width="9.44140625" style="2" customWidth="1"/>
    <col min="12806" max="12806" width="7.6640625" style="2" customWidth="1"/>
    <col min="12807" max="12807" width="8.44140625" style="2" customWidth="1"/>
    <col min="12808" max="12808" width="15.6640625" style="2" customWidth="1"/>
    <col min="12809" max="13056" width="8.88671875" style="2"/>
    <col min="13057" max="13057" width="31.6640625" style="2" customWidth="1"/>
    <col min="13058" max="13058" width="7.6640625" style="2" customWidth="1"/>
    <col min="13059" max="13059" width="8" style="2" customWidth="1"/>
    <col min="13060" max="13060" width="8.109375" style="2" customWidth="1"/>
    <col min="13061" max="13061" width="9.44140625" style="2" customWidth="1"/>
    <col min="13062" max="13062" width="7.6640625" style="2" customWidth="1"/>
    <col min="13063" max="13063" width="8.44140625" style="2" customWidth="1"/>
    <col min="13064" max="13064" width="15.6640625" style="2" customWidth="1"/>
    <col min="13065" max="13312" width="8.88671875" style="2"/>
    <col min="13313" max="13313" width="31.6640625" style="2" customWidth="1"/>
    <col min="13314" max="13314" width="7.6640625" style="2" customWidth="1"/>
    <col min="13315" max="13315" width="8" style="2" customWidth="1"/>
    <col min="13316" max="13316" width="8.109375" style="2" customWidth="1"/>
    <col min="13317" max="13317" width="9.44140625" style="2" customWidth="1"/>
    <col min="13318" max="13318" width="7.6640625" style="2" customWidth="1"/>
    <col min="13319" max="13319" width="8.44140625" style="2" customWidth="1"/>
    <col min="13320" max="13320" width="15.6640625" style="2" customWidth="1"/>
    <col min="13321" max="13568" width="8.88671875" style="2"/>
    <col min="13569" max="13569" width="31.6640625" style="2" customWidth="1"/>
    <col min="13570" max="13570" width="7.6640625" style="2" customWidth="1"/>
    <col min="13571" max="13571" width="8" style="2" customWidth="1"/>
    <col min="13572" max="13572" width="8.109375" style="2" customWidth="1"/>
    <col min="13573" max="13573" width="9.44140625" style="2" customWidth="1"/>
    <col min="13574" max="13574" width="7.6640625" style="2" customWidth="1"/>
    <col min="13575" max="13575" width="8.44140625" style="2" customWidth="1"/>
    <col min="13576" max="13576" width="15.6640625" style="2" customWidth="1"/>
    <col min="13577" max="13824" width="8.88671875" style="2"/>
    <col min="13825" max="13825" width="31.6640625" style="2" customWidth="1"/>
    <col min="13826" max="13826" width="7.6640625" style="2" customWidth="1"/>
    <col min="13827" max="13827" width="8" style="2" customWidth="1"/>
    <col min="13828" max="13828" width="8.109375" style="2" customWidth="1"/>
    <col min="13829" max="13829" width="9.44140625" style="2" customWidth="1"/>
    <col min="13830" max="13830" width="7.6640625" style="2" customWidth="1"/>
    <col min="13831" max="13831" width="8.44140625" style="2" customWidth="1"/>
    <col min="13832" max="13832" width="15.6640625" style="2" customWidth="1"/>
    <col min="13833" max="14080" width="8.88671875" style="2"/>
    <col min="14081" max="14081" width="31.6640625" style="2" customWidth="1"/>
    <col min="14082" max="14082" width="7.6640625" style="2" customWidth="1"/>
    <col min="14083" max="14083" width="8" style="2" customWidth="1"/>
    <col min="14084" max="14084" width="8.109375" style="2" customWidth="1"/>
    <col min="14085" max="14085" width="9.44140625" style="2" customWidth="1"/>
    <col min="14086" max="14086" width="7.6640625" style="2" customWidth="1"/>
    <col min="14087" max="14087" width="8.44140625" style="2" customWidth="1"/>
    <col min="14088" max="14088" width="15.6640625" style="2" customWidth="1"/>
    <col min="14089" max="14336" width="8.88671875" style="2"/>
    <col min="14337" max="14337" width="31.6640625" style="2" customWidth="1"/>
    <col min="14338" max="14338" width="7.6640625" style="2" customWidth="1"/>
    <col min="14339" max="14339" width="8" style="2" customWidth="1"/>
    <col min="14340" max="14340" width="8.109375" style="2" customWidth="1"/>
    <col min="14341" max="14341" width="9.44140625" style="2" customWidth="1"/>
    <col min="14342" max="14342" width="7.6640625" style="2" customWidth="1"/>
    <col min="14343" max="14343" width="8.44140625" style="2" customWidth="1"/>
    <col min="14344" max="14344" width="15.6640625" style="2" customWidth="1"/>
    <col min="14345" max="14592" width="8.88671875" style="2"/>
    <col min="14593" max="14593" width="31.6640625" style="2" customWidth="1"/>
    <col min="14594" max="14594" width="7.6640625" style="2" customWidth="1"/>
    <col min="14595" max="14595" width="8" style="2" customWidth="1"/>
    <col min="14596" max="14596" width="8.109375" style="2" customWidth="1"/>
    <col min="14597" max="14597" width="9.44140625" style="2" customWidth="1"/>
    <col min="14598" max="14598" width="7.6640625" style="2" customWidth="1"/>
    <col min="14599" max="14599" width="8.44140625" style="2" customWidth="1"/>
    <col min="14600" max="14600" width="15.6640625" style="2" customWidth="1"/>
    <col min="14601" max="14848" width="8.88671875" style="2"/>
    <col min="14849" max="14849" width="31.6640625" style="2" customWidth="1"/>
    <col min="14850" max="14850" width="7.6640625" style="2" customWidth="1"/>
    <col min="14851" max="14851" width="8" style="2" customWidth="1"/>
    <col min="14852" max="14852" width="8.109375" style="2" customWidth="1"/>
    <col min="14853" max="14853" width="9.44140625" style="2" customWidth="1"/>
    <col min="14854" max="14854" width="7.6640625" style="2" customWidth="1"/>
    <col min="14855" max="14855" width="8.44140625" style="2" customWidth="1"/>
    <col min="14856" max="14856" width="15.6640625" style="2" customWidth="1"/>
    <col min="14857" max="15104" width="8.88671875" style="2"/>
    <col min="15105" max="15105" width="31.6640625" style="2" customWidth="1"/>
    <col min="15106" max="15106" width="7.6640625" style="2" customWidth="1"/>
    <col min="15107" max="15107" width="8" style="2" customWidth="1"/>
    <col min="15108" max="15108" width="8.109375" style="2" customWidth="1"/>
    <col min="15109" max="15109" width="9.44140625" style="2" customWidth="1"/>
    <col min="15110" max="15110" width="7.6640625" style="2" customWidth="1"/>
    <col min="15111" max="15111" width="8.44140625" style="2" customWidth="1"/>
    <col min="15112" max="15112" width="15.6640625" style="2" customWidth="1"/>
    <col min="15113" max="15360" width="8.88671875" style="2"/>
    <col min="15361" max="15361" width="31.6640625" style="2" customWidth="1"/>
    <col min="15362" max="15362" width="7.6640625" style="2" customWidth="1"/>
    <col min="15363" max="15363" width="8" style="2" customWidth="1"/>
    <col min="15364" max="15364" width="8.109375" style="2" customWidth="1"/>
    <col min="15365" max="15365" width="9.44140625" style="2" customWidth="1"/>
    <col min="15366" max="15366" width="7.6640625" style="2" customWidth="1"/>
    <col min="15367" max="15367" width="8.44140625" style="2" customWidth="1"/>
    <col min="15368" max="15368" width="15.6640625" style="2" customWidth="1"/>
    <col min="15369" max="15616" width="8.88671875" style="2"/>
    <col min="15617" max="15617" width="31.6640625" style="2" customWidth="1"/>
    <col min="15618" max="15618" width="7.6640625" style="2" customWidth="1"/>
    <col min="15619" max="15619" width="8" style="2" customWidth="1"/>
    <col min="15620" max="15620" width="8.109375" style="2" customWidth="1"/>
    <col min="15621" max="15621" width="9.44140625" style="2" customWidth="1"/>
    <col min="15622" max="15622" width="7.6640625" style="2" customWidth="1"/>
    <col min="15623" max="15623" width="8.44140625" style="2" customWidth="1"/>
    <col min="15624" max="15624" width="15.6640625" style="2" customWidth="1"/>
    <col min="15625" max="15872" width="8.88671875" style="2"/>
    <col min="15873" max="15873" width="31.6640625" style="2" customWidth="1"/>
    <col min="15874" max="15874" width="7.6640625" style="2" customWidth="1"/>
    <col min="15875" max="15875" width="8" style="2" customWidth="1"/>
    <col min="15876" max="15876" width="8.109375" style="2" customWidth="1"/>
    <col min="15877" max="15877" width="9.44140625" style="2" customWidth="1"/>
    <col min="15878" max="15878" width="7.6640625" style="2" customWidth="1"/>
    <col min="15879" max="15879" width="8.44140625" style="2" customWidth="1"/>
    <col min="15880" max="15880" width="15.6640625" style="2" customWidth="1"/>
    <col min="15881" max="16128" width="8.88671875" style="2"/>
    <col min="16129" max="16129" width="31.6640625" style="2" customWidth="1"/>
    <col min="16130" max="16130" width="7.6640625" style="2" customWidth="1"/>
    <col min="16131" max="16131" width="8" style="2" customWidth="1"/>
    <col min="16132" max="16132" width="8.109375" style="2" customWidth="1"/>
    <col min="16133" max="16133" width="9.44140625" style="2" customWidth="1"/>
    <col min="16134" max="16134" width="7.6640625" style="2" customWidth="1"/>
    <col min="16135" max="16135" width="8.44140625" style="2" customWidth="1"/>
    <col min="16136" max="16136" width="15.6640625" style="2" customWidth="1"/>
    <col min="16137" max="16384" width="8.88671875" style="2"/>
  </cols>
  <sheetData>
    <row r="1" spans="1:8" ht="13.8" x14ac:dyDescent="0.2">
      <c r="A1" s="120" t="s">
        <v>223</v>
      </c>
      <c r="B1" s="120"/>
      <c r="C1" s="120"/>
      <c r="D1" s="120"/>
      <c r="E1" s="120"/>
      <c r="F1" s="120"/>
      <c r="G1" s="120"/>
      <c r="H1" s="120"/>
    </row>
    <row r="2" spans="1:8" x14ac:dyDescent="0.2">
      <c r="A2" s="46" t="s">
        <v>0</v>
      </c>
      <c r="B2" s="47"/>
      <c r="C2" s="47"/>
      <c r="D2" s="47"/>
      <c r="E2" s="47"/>
      <c r="F2" s="47"/>
      <c r="G2" s="47"/>
      <c r="H2" s="48"/>
    </row>
    <row r="3" spans="1:8" x14ac:dyDescent="0.2">
      <c r="A3" s="49" t="s">
        <v>1</v>
      </c>
      <c r="B3" s="50"/>
      <c r="C3" s="50"/>
      <c r="D3" s="50"/>
      <c r="E3" s="50"/>
      <c r="F3" s="50"/>
      <c r="G3" s="50"/>
      <c r="H3" s="51"/>
    </row>
    <row r="4" spans="1:8" x14ac:dyDescent="0.2">
      <c r="A4" s="43" t="s">
        <v>2</v>
      </c>
      <c r="B4" s="49"/>
      <c r="C4" s="50"/>
      <c r="D4" s="50"/>
      <c r="E4" s="50"/>
      <c r="F4" s="51"/>
      <c r="G4" s="43" t="s">
        <v>4</v>
      </c>
      <c r="H4" s="43" t="s">
        <v>5</v>
      </c>
    </row>
    <row r="5" spans="1:8" x14ac:dyDescent="0.2">
      <c r="A5" s="55"/>
      <c r="B5" s="100" t="s">
        <v>6</v>
      </c>
      <c r="C5" s="121" t="s">
        <v>7</v>
      </c>
      <c r="D5" s="121" t="s">
        <v>8</v>
      </c>
      <c r="E5" s="121" t="s">
        <v>9</v>
      </c>
      <c r="F5" s="121" t="s">
        <v>10</v>
      </c>
      <c r="G5" s="55"/>
      <c r="H5" s="55"/>
    </row>
    <row r="6" spans="1:8" x14ac:dyDescent="0.2">
      <c r="A6" s="46" t="s">
        <v>224</v>
      </c>
      <c r="B6" s="47"/>
      <c r="C6" s="47"/>
      <c r="D6" s="47"/>
      <c r="E6" s="47"/>
      <c r="F6" s="47"/>
      <c r="G6" s="47"/>
      <c r="H6" s="48"/>
    </row>
    <row r="7" spans="1:8" ht="13.5" customHeight="1" x14ac:dyDescent="0.2">
      <c r="A7" s="6" t="s">
        <v>27</v>
      </c>
      <c r="B7" s="38">
        <v>200</v>
      </c>
      <c r="C7" s="122">
        <v>1.8</v>
      </c>
      <c r="D7" s="122">
        <v>5.3</v>
      </c>
      <c r="E7" s="122">
        <v>10.9</v>
      </c>
      <c r="F7" s="122">
        <v>100.5</v>
      </c>
      <c r="G7" s="76" t="s">
        <v>28</v>
      </c>
      <c r="H7" s="123" t="s">
        <v>29</v>
      </c>
    </row>
    <row r="8" spans="1:8" s="83" customFormat="1" x14ac:dyDescent="0.2">
      <c r="A8" s="85" t="s">
        <v>219</v>
      </c>
      <c r="B8" s="102">
        <v>100</v>
      </c>
      <c r="C8" s="122">
        <v>7.5</v>
      </c>
      <c r="D8" s="122">
        <v>6.88</v>
      </c>
      <c r="E8" s="122">
        <v>38.880000000000003</v>
      </c>
      <c r="F8" s="122">
        <v>244.8</v>
      </c>
      <c r="G8" s="76" t="s">
        <v>181</v>
      </c>
      <c r="H8" s="123" t="s">
        <v>182</v>
      </c>
    </row>
    <row r="9" spans="1:8" x14ac:dyDescent="0.2">
      <c r="A9" s="6" t="s">
        <v>42</v>
      </c>
      <c r="B9" s="42">
        <v>200</v>
      </c>
      <c r="C9" s="41">
        <v>0.15</v>
      </c>
      <c r="D9" s="41">
        <v>0.06</v>
      </c>
      <c r="E9" s="41">
        <v>20.65</v>
      </c>
      <c r="F9" s="41">
        <v>82.9</v>
      </c>
      <c r="G9" s="76" t="s">
        <v>43</v>
      </c>
      <c r="H9" s="11" t="s">
        <v>44</v>
      </c>
    </row>
    <row r="10" spans="1:8" x14ac:dyDescent="0.2">
      <c r="A10" s="14" t="s">
        <v>45</v>
      </c>
      <c r="B10" s="7">
        <v>20</v>
      </c>
      <c r="C10" s="124">
        <v>1.3</v>
      </c>
      <c r="D10" s="124">
        <v>0.2</v>
      </c>
      <c r="E10" s="124">
        <v>8.6</v>
      </c>
      <c r="F10" s="124">
        <v>43</v>
      </c>
      <c r="G10" s="41">
        <v>11</v>
      </c>
      <c r="H10" s="11" t="s">
        <v>47</v>
      </c>
    </row>
    <row r="11" spans="1:8" x14ac:dyDescent="0.2">
      <c r="A11" s="16" t="s">
        <v>25</v>
      </c>
      <c r="B11" s="4">
        <f>SUM(B7:B10)</f>
        <v>520</v>
      </c>
      <c r="C11" s="31">
        <f>SUM(C7:C10)</f>
        <v>10.750000000000002</v>
      </c>
      <c r="D11" s="31">
        <f>SUM(D7:D10)</f>
        <v>12.44</v>
      </c>
      <c r="E11" s="31">
        <f>SUM(E7:E10)</f>
        <v>79.03</v>
      </c>
      <c r="F11" s="31">
        <f>SUM(F7:F10)</f>
        <v>471.20000000000005</v>
      </c>
      <c r="G11" s="4"/>
      <c r="H11" s="6"/>
    </row>
    <row r="12" spans="1:8" x14ac:dyDescent="0.2">
      <c r="A12" s="46" t="s">
        <v>225</v>
      </c>
      <c r="B12" s="47"/>
      <c r="C12" s="47"/>
      <c r="D12" s="47"/>
      <c r="E12" s="47"/>
      <c r="F12" s="47"/>
      <c r="G12" s="47"/>
      <c r="H12" s="48"/>
    </row>
    <row r="13" spans="1:8" x14ac:dyDescent="0.2">
      <c r="A13" s="6" t="s">
        <v>131</v>
      </c>
      <c r="B13" s="38">
        <v>90</v>
      </c>
      <c r="C13" s="41">
        <v>14.68</v>
      </c>
      <c r="D13" s="41">
        <v>8.58</v>
      </c>
      <c r="E13" s="41">
        <v>11.03</v>
      </c>
      <c r="F13" s="41">
        <v>180.7</v>
      </c>
      <c r="G13" s="66" t="s">
        <v>132</v>
      </c>
      <c r="H13" s="11" t="s">
        <v>133</v>
      </c>
    </row>
    <row r="14" spans="1:8" ht="10.95" customHeight="1" x14ac:dyDescent="0.2">
      <c r="A14" s="11" t="s">
        <v>36</v>
      </c>
      <c r="B14" s="10">
        <v>150</v>
      </c>
      <c r="C14" s="10">
        <v>3.06</v>
      </c>
      <c r="D14" s="10">
        <v>4.8</v>
      </c>
      <c r="E14" s="10">
        <v>20.440000000000001</v>
      </c>
      <c r="F14" s="10">
        <v>137.25</v>
      </c>
      <c r="G14" s="82" t="s">
        <v>37</v>
      </c>
      <c r="H14" s="11" t="s">
        <v>38</v>
      </c>
    </row>
    <row r="15" spans="1:8" s="83" customFormat="1" ht="10.5" customHeight="1" x14ac:dyDescent="0.3">
      <c r="A15" s="11" t="s">
        <v>21</v>
      </c>
      <c r="B15" s="42">
        <v>215</v>
      </c>
      <c r="C15" s="10">
        <v>7.0000000000000007E-2</v>
      </c>
      <c r="D15" s="10">
        <v>0.02</v>
      </c>
      <c r="E15" s="82">
        <v>15</v>
      </c>
      <c r="F15" s="10">
        <v>60</v>
      </c>
      <c r="G15" s="69" t="s">
        <v>22</v>
      </c>
      <c r="H15" s="70" t="s">
        <v>23</v>
      </c>
    </row>
    <row r="16" spans="1:8" x14ac:dyDescent="0.2">
      <c r="A16" s="14" t="s">
        <v>79</v>
      </c>
      <c r="B16" s="38">
        <v>20</v>
      </c>
      <c r="C16" s="7">
        <f>3.2/2</f>
        <v>1.6</v>
      </c>
      <c r="D16" s="7">
        <f>0.4/2</f>
        <v>0.2</v>
      </c>
      <c r="E16" s="7">
        <f>20.4/2</f>
        <v>10.199999999999999</v>
      </c>
      <c r="F16" s="7">
        <v>50</v>
      </c>
      <c r="G16" s="82" t="s">
        <v>46</v>
      </c>
      <c r="H16" s="11" t="s">
        <v>49</v>
      </c>
    </row>
    <row r="17" spans="1:256" x14ac:dyDescent="0.2">
      <c r="A17" s="16" t="s">
        <v>25</v>
      </c>
      <c r="B17" s="4">
        <f>SUM(B13:B16)</f>
        <v>475</v>
      </c>
      <c r="C17" s="31">
        <f>SUM(C13:C16)</f>
        <v>19.41</v>
      </c>
      <c r="D17" s="31">
        <f>SUM(D13:D16)</f>
        <v>13.599999999999998</v>
      </c>
      <c r="E17" s="31">
        <f>SUM(E13:E16)</f>
        <v>56.67</v>
      </c>
      <c r="F17" s="31">
        <f>SUM(F13:F16)</f>
        <v>427.95</v>
      </c>
      <c r="G17" s="4"/>
      <c r="H17" s="6"/>
    </row>
    <row r="18" spans="1:256" x14ac:dyDescent="0.2">
      <c r="A18" s="49" t="s">
        <v>226</v>
      </c>
      <c r="B18" s="75"/>
      <c r="C18" s="75"/>
      <c r="D18" s="75"/>
      <c r="E18" s="75"/>
      <c r="F18" s="75"/>
      <c r="G18" s="50"/>
      <c r="H18" s="51"/>
    </row>
    <row r="19" spans="1:256" ht="13.5" customHeight="1" x14ac:dyDescent="0.2">
      <c r="A19" s="6" t="s">
        <v>27</v>
      </c>
      <c r="B19" s="38">
        <v>200</v>
      </c>
      <c r="C19" s="122">
        <v>1.8</v>
      </c>
      <c r="D19" s="122">
        <v>5.3</v>
      </c>
      <c r="E19" s="122">
        <v>10.9</v>
      </c>
      <c r="F19" s="122">
        <v>100.5</v>
      </c>
      <c r="G19" s="101" t="s">
        <v>28</v>
      </c>
      <c r="H19" s="123" t="s">
        <v>29</v>
      </c>
    </row>
    <row r="20" spans="1:256" ht="13.5" customHeight="1" x14ac:dyDescent="0.2">
      <c r="A20" s="6" t="s">
        <v>131</v>
      </c>
      <c r="B20" s="38">
        <v>90</v>
      </c>
      <c r="C20" s="41">
        <v>14.68</v>
      </c>
      <c r="D20" s="41">
        <v>8.58</v>
      </c>
      <c r="E20" s="41">
        <v>11.03</v>
      </c>
      <c r="F20" s="41">
        <v>180.7</v>
      </c>
      <c r="G20" s="66" t="s">
        <v>132</v>
      </c>
      <c r="H20" s="11" t="s">
        <v>133</v>
      </c>
    </row>
    <row r="21" spans="1:256" ht="14.25" customHeight="1" x14ac:dyDescent="0.2">
      <c r="A21" s="11" t="s">
        <v>36</v>
      </c>
      <c r="B21" s="10">
        <v>150</v>
      </c>
      <c r="C21" s="10">
        <v>3.06</v>
      </c>
      <c r="D21" s="10">
        <v>4.8</v>
      </c>
      <c r="E21" s="10">
        <v>20.440000000000001</v>
      </c>
      <c r="F21" s="10">
        <v>137.25</v>
      </c>
      <c r="G21" s="82" t="s">
        <v>37</v>
      </c>
      <c r="H21" s="11" t="s">
        <v>38</v>
      </c>
    </row>
    <row r="22" spans="1:256" ht="32.25" customHeight="1" x14ac:dyDescent="0.2">
      <c r="A22" s="85" t="s">
        <v>39</v>
      </c>
      <c r="B22" s="102">
        <v>60</v>
      </c>
      <c r="C22" s="122">
        <v>1.41</v>
      </c>
      <c r="D22" s="122">
        <v>0.09</v>
      </c>
      <c r="E22" s="122">
        <v>4.05</v>
      </c>
      <c r="F22" s="122">
        <v>22.5</v>
      </c>
      <c r="G22" s="86" t="s">
        <v>40</v>
      </c>
      <c r="H22" s="125" t="s">
        <v>41</v>
      </c>
    </row>
    <row r="23" spans="1:256" x14ac:dyDescent="0.2">
      <c r="A23" s="6" t="s">
        <v>42</v>
      </c>
      <c r="B23" s="42">
        <v>200</v>
      </c>
      <c r="C23" s="41">
        <v>0.15</v>
      </c>
      <c r="D23" s="41">
        <v>0.06</v>
      </c>
      <c r="E23" s="41">
        <v>20.65</v>
      </c>
      <c r="F23" s="41">
        <v>82.9</v>
      </c>
      <c r="G23" s="76" t="s">
        <v>43</v>
      </c>
      <c r="H23" s="11" t="s">
        <v>44</v>
      </c>
    </row>
    <row r="24" spans="1:256" x14ac:dyDescent="0.2">
      <c r="A24" s="14" t="s">
        <v>45</v>
      </c>
      <c r="B24" s="7">
        <v>20</v>
      </c>
      <c r="C24" s="124">
        <v>1.3</v>
      </c>
      <c r="D24" s="124">
        <v>0.2</v>
      </c>
      <c r="E24" s="124">
        <v>8.6</v>
      </c>
      <c r="F24" s="124">
        <v>43</v>
      </c>
      <c r="G24" s="41">
        <v>11</v>
      </c>
      <c r="H24" s="11" t="s">
        <v>47</v>
      </c>
    </row>
    <row r="25" spans="1:256" x14ac:dyDescent="0.2">
      <c r="A25" s="16" t="s">
        <v>25</v>
      </c>
      <c r="B25" s="4">
        <f>SUM(B19:B24)</f>
        <v>720</v>
      </c>
      <c r="C25" s="126">
        <f>SUM(C19:C24)</f>
        <v>22.4</v>
      </c>
      <c r="D25" s="126">
        <f>SUM(D19:D24)</f>
        <v>19.029999999999998</v>
      </c>
      <c r="E25" s="126">
        <f>SUM(E19:E24)</f>
        <v>75.669999999999987</v>
      </c>
      <c r="F25" s="126">
        <f>SUM(F19:F24)</f>
        <v>566.85</v>
      </c>
      <c r="G25" s="4"/>
      <c r="H25" s="6"/>
    </row>
    <row r="26" spans="1:256" x14ac:dyDescent="0.2">
      <c r="A26" s="46" t="s">
        <v>227</v>
      </c>
      <c r="B26" s="47"/>
      <c r="C26" s="47"/>
      <c r="D26" s="47"/>
      <c r="E26" s="47"/>
      <c r="F26" s="47"/>
      <c r="G26" s="47"/>
      <c r="H26" s="48"/>
    </row>
    <row r="27" spans="1:256" s="83" customFormat="1" x14ac:dyDescent="0.2">
      <c r="A27" s="85" t="s">
        <v>219</v>
      </c>
      <c r="B27" s="102">
        <v>100</v>
      </c>
      <c r="C27" s="122">
        <v>7.5</v>
      </c>
      <c r="D27" s="122">
        <v>6.88</v>
      </c>
      <c r="E27" s="122">
        <v>38.880000000000003</v>
      </c>
      <c r="F27" s="122">
        <v>244.8</v>
      </c>
      <c r="G27" s="86" t="s">
        <v>181</v>
      </c>
      <c r="H27" s="123" t="s">
        <v>182</v>
      </c>
    </row>
    <row r="28" spans="1:256" s="83" customFormat="1" ht="10.5" customHeight="1" x14ac:dyDescent="0.3">
      <c r="A28" s="11" t="s">
        <v>21</v>
      </c>
      <c r="B28" s="42">
        <v>215</v>
      </c>
      <c r="C28" s="10">
        <v>7.0000000000000007E-2</v>
      </c>
      <c r="D28" s="10">
        <v>0.02</v>
      </c>
      <c r="E28" s="82">
        <v>15</v>
      </c>
      <c r="F28" s="10">
        <v>60</v>
      </c>
      <c r="G28" s="69" t="s">
        <v>22</v>
      </c>
      <c r="H28" s="70" t="s">
        <v>23</v>
      </c>
    </row>
    <row r="29" spans="1:256" x14ac:dyDescent="0.2">
      <c r="A29" s="127" t="s">
        <v>25</v>
      </c>
      <c r="B29" s="128">
        <f>SUM(B27:B28)</f>
        <v>315</v>
      </c>
      <c r="C29" s="128">
        <f>SUM(C27:C28)</f>
        <v>7.57</v>
      </c>
      <c r="D29" s="128">
        <f>SUM(D27:D28)</f>
        <v>6.8999999999999995</v>
      </c>
      <c r="E29" s="128">
        <f>SUM(E27:E28)</f>
        <v>53.88</v>
      </c>
      <c r="F29" s="128">
        <f>SUM(F27:F28)</f>
        <v>304.8</v>
      </c>
      <c r="G29" s="129"/>
      <c r="H29" s="130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</row>
    <row r="30" spans="1:256" x14ac:dyDescent="0.2">
      <c r="A30" s="79" t="s">
        <v>50</v>
      </c>
      <c r="B30" s="50"/>
      <c r="C30" s="50"/>
      <c r="D30" s="50"/>
      <c r="E30" s="50"/>
      <c r="F30" s="50"/>
      <c r="G30" s="75"/>
      <c r="H30" s="80"/>
    </row>
    <row r="31" spans="1:256" x14ac:dyDescent="0.2">
      <c r="A31" s="43" t="s">
        <v>2</v>
      </c>
      <c r="B31" s="49"/>
      <c r="C31" s="50"/>
      <c r="D31" s="50"/>
      <c r="E31" s="50"/>
      <c r="F31" s="50"/>
      <c r="G31" s="43" t="s">
        <v>4</v>
      </c>
      <c r="H31" s="43" t="s">
        <v>5</v>
      </c>
    </row>
    <row r="32" spans="1:256" x14ac:dyDescent="0.2">
      <c r="A32" s="55"/>
      <c r="B32" s="100" t="s">
        <v>6</v>
      </c>
      <c r="C32" s="121" t="s">
        <v>7</v>
      </c>
      <c r="D32" s="121" t="s">
        <v>8</v>
      </c>
      <c r="E32" s="121" t="s">
        <v>9</v>
      </c>
      <c r="F32" s="121" t="s">
        <v>10</v>
      </c>
      <c r="G32" s="55"/>
      <c r="H32" s="55"/>
      <c r="M32" s="2" t="s">
        <v>212</v>
      </c>
    </row>
    <row r="33" spans="1:8" x14ac:dyDescent="0.2">
      <c r="A33" s="46" t="s">
        <v>224</v>
      </c>
      <c r="B33" s="47"/>
      <c r="C33" s="47"/>
      <c r="D33" s="47"/>
      <c r="E33" s="47"/>
      <c r="F33" s="47"/>
      <c r="G33" s="47"/>
      <c r="H33" s="48"/>
    </row>
    <row r="34" spans="1:8" s="33" customFormat="1" ht="12.75" customHeight="1" x14ac:dyDescent="0.3">
      <c r="A34" s="132" t="s">
        <v>60</v>
      </c>
      <c r="B34" s="133">
        <v>200</v>
      </c>
      <c r="C34" s="115">
        <v>4.4000000000000004</v>
      </c>
      <c r="D34" s="115">
        <v>4.2</v>
      </c>
      <c r="E34" s="134">
        <v>13.2</v>
      </c>
      <c r="F34" s="115">
        <v>118.6</v>
      </c>
      <c r="G34" s="116" t="s">
        <v>61</v>
      </c>
      <c r="H34" s="132" t="s">
        <v>213</v>
      </c>
    </row>
    <row r="35" spans="1:8" s="83" customFormat="1" x14ac:dyDescent="0.3">
      <c r="A35" s="6" t="s">
        <v>185</v>
      </c>
      <c r="B35" s="135">
        <v>80</v>
      </c>
      <c r="C35" s="122">
        <f>9.42*0.8</f>
        <v>7.5360000000000005</v>
      </c>
      <c r="D35" s="122">
        <f>14.84*0.8</f>
        <v>11.872</v>
      </c>
      <c r="E35" s="122">
        <f>51.16*0.8</f>
        <v>40.927999999999997</v>
      </c>
      <c r="F35" s="122">
        <f>376*0.8</f>
        <v>300.8</v>
      </c>
      <c r="G35" s="66" t="s">
        <v>186</v>
      </c>
      <c r="H35" s="11" t="s">
        <v>187</v>
      </c>
    </row>
    <row r="36" spans="1:8" x14ac:dyDescent="0.2">
      <c r="A36" s="6" t="s">
        <v>69</v>
      </c>
      <c r="B36" s="26">
        <v>200</v>
      </c>
      <c r="C36" s="7">
        <v>0.76</v>
      </c>
      <c r="D36" s="7">
        <v>0.04</v>
      </c>
      <c r="E36" s="7">
        <v>20.22</v>
      </c>
      <c r="F36" s="7">
        <v>85.51</v>
      </c>
      <c r="G36" s="76" t="s">
        <v>70</v>
      </c>
      <c r="H36" s="11" t="s">
        <v>71</v>
      </c>
    </row>
    <row r="37" spans="1:8" x14ac:dyDescent="0.2">
      <c r="A37" s="14" t="s">
        <v>45</v>
      </c>
      <c r="B37" s="7">
        <v>20</v>
      </c>
      <c r="C37" s="124">
        <v>1.3</v>
      </c>
      <c r="D37" s="124">
        <v>0.2</v>
      </c>
      <c r="E37" s="124">
        <v>8.6</v>
      </c>
      <c r="F37" s="124">
        <v>43</v>
      </c>
      <c r="G37" s="41">
        <v>11</v>
      </c>
      <c r="H37" s="11" t="s">
        <v>47</v>
      </c>
    </row>
    <row r="38" spans="1:8" x14ac:dyDescent="0.2">
      <c r="A38" s="16" t="s">
        <v>25</v>
      </c>
      <c r="B38" s="4">
        <f>SUM(B34:B37)</f>
        <v>500</v>
      </c>
      <c r="C38" s="31">
        <f>SUM(C34:C37)</f>
        <v>13.996</v>
      </c>
      <c r="D38" s="31">
        <f>SUM(D34:D37)</f>
        <v>16.311999999999998</v>
      </c>
      <c r="E38" s="31">
        <f>SUM(E34:E37)</f>
        <v>82.947999999999993</v>
      </c>
      <c r="F38" s="31">
        <f>SUM(F34:F37)</f>
        <v>547.91</v>
      </c>
      <c r="G38" s="4"/>
      <c r="H38" s="6"/>
    </row>
    <row r="39" spans="1:8" x14ac:dyDescent="0.2">
      <c r="A39" s="46" t="s">
        <v>225</v>
      </c>
      <c r="B39" s="47"/>
      <c r="C39" s="47"/>
      <c r="D39" s="47"/>
      <c r="E39" s="47"/>
      <c r="F39" s="47"/>
      <c r="G39" s="47"/>
      <c r="H39" s="48"/>
    </row>
    <row r="40" spans="1:8" x14ac:dyDescent="0.2">
      <c r="A40" s="14" t="s">
        <v>63</v>
      </c>
      <c r="B40" s="38">
        <v>90</v>
      </c>
      <c r="C40" s="41">
        <v>11.52</v>
      </c>
      <c r="D40" s="41">
        <v>13</v>
      </c>
      <c r="E40" s="41">
        <v>4.05</v>
      </c>
      <c r="F40" s="41">
        <v>189.6</v>
      </c>
      <c r="G40" s="66" t="s">
        <v>64</v>
      </c>
      <c r="H40" s="6" t="s">
        <v>65</v>
      </c>
    </row>
    <row r="41" spans="1:8" x14ac:dyDescent="0.2">
      <c r="A41" s="6" t="s">
        <v>66</v>
      </c>
      <c r="B41" s="10">
        <v>150</v>
      </c>
      <c r="C41" s="10">
        <v>5.52</v>
      </c>
      <c r="D41" s="10">
        <v>4.51</v>
      </c>
      <c r="E41" s="10">
        <v>26.45</v>
      </c>
      <c r="F41" s="10">
        <v>168.45</v>
      </c>
      <c r="G41" s="66" t="s">
        <v>67</v>
      </c>
      <c r="H41" s="6" t="s">
        <v>68</v>
      </c>
    </row>
    <row r="42" spans="1:8" s="83" customFormat="1" ht="11.25" customHeight="1" x14ac:dyDescent="0.3">
      <c r="A42" s="11" t="s">
        <v>21</v>
      </c>
      <c r="B42" s="42">
        <v>215</v>
      </c>
      <c r="C42" s="10">
        <v>7.0000000000000007E-2</v>
      </c>
      <c r="D42" s="10">
        <v>0.02</v>
      </c>
      <c r="E42" s="82">
        <v>15</v>
      </c>
      <c r="F42" s="10">
        <v>60</v>
      </c>
      <c r="G42" s="69" t="s">
        <v>22</v>
      </c>
      <c r="H42" s="70" t="s">
        <v>23</v>
      </c>
    </row>
    <row r="43" spans="1:8" x14ac:dyDescent="0.2">
      <c r="A43" s="14" t="s">
        <v>79</v>
      </c>
      <c r="B43" s="38">
        <v>20</v>
      </c>
      <c r="C43" s="7">
        <f>3.2/2</f>
        <v>1.6</v>
      </c>
      <c r="D43" s="7">
        <f>0.4/2</f>
        <v>0.2</v>
      </c>
      <c r="E43" s="7">
        <f>20.4/2</f>
        <v>10.199999999999999</v>
      </c>
      <c r="F43" s="7">
        <v>50</v>
      </c>
      <c r="G43" s="82" t="s">
        <v>46</v>
      </c>
      <c r="H43" s="11" t="s">
        <v>49</v>
      </c>
    </row>
    <row r="44" spans="1:8" x14ac:dyDescent="0.2">
      <c r="A44" s="16" t="s">
        <v>25</v>
      </c>
      <c r="B44" s="4">
        <f>SUM(B40:B43)</f>
        <v>475</v>
      </c>
      <c r="C44" s="31">
        <f>SUM(C40:C43)</f>
        <v>18.71</v>
      </c>
      <c r="D44" s="31">
        <f>SUM(D40:D43)</f>
        <v>17.729999999999997</v>
      </c>
      <c r="E44" s="31">
        <f>SUM(E40:E43)</f>
        <v>55.7</v>
      </c>
      <c r="F44" s="31">
        <f>SUM(F40:F43)</f>
        <v>468.04999999999995</v>
      </c>
      <c r="G44" s="4"/>
      <c r="H44" s="6"/>
    </row>
    <row r="45" spans="1:8" x14ac:dyDescent="0.2">
      <c r="A45" s="49" t="s">
        <v>226</v>
      </c>
      <c r="B45" s="75"/>
      <c r="C45" s="75"/>
      <c r="D45" s="75"/>
      <c r="E45" s="75"/>
      <c r="F45" s="75"/>
      <c r="G45" s="50"/>
      <c r="H45" s="51"/>
    </row>
    <row r="46" spans="1:8" s="33" customFormat="1" ht="12.75" customHeight="1" x14ac:dyDescent="0.3">
      <c r="A46" s="132" t="s">
        <v>60</v>
      </c>
      <c r="B46" s="133">
        <v>200</v>
      </c>
      <c r="C46" s="115">
        <v>4.4000000000000004</v>
      </c>
      <c r="D46" s="115">
        <v>4.2</v>
      </c>
      <c r="E46" s="134">
        <v>13.2</v>
      </c>
      <c r="F46" s="115">
        <v>118.6</v>
      </c>
      <c r="G46" s="116" t="s">
        <v>61</v>
      </c>
      <c r="H46" s="132" t="s">
        <v>213</v>
      </c>
    </row>
    <row r="47" spans="1:8" x14ac:dyDescent="0.2">
      <c r="A47" s="14" t="s">
        <v>63</v>
      </c>
      <c r="B47" s="38">
        <v>90</v>
      </c>
      <c r="C47" s="41">
        <v>11.52</v>
      </c>
      <c r="D47" s="41">
        <v>13</v>
      </c>
      <c r="E47" s="41">
        <v>4.05</v>
      </c>
      <c r="F47" s="41">
        <v>189.6</v>
      </c>
      <c r="G47" s="66" t="s">
        <v>64</v>
      </c>
      <c r="H47" s="6" t="s">
        <v>65</v>
      </c>
    </row>
    <row r="48" spans="1:8" x14ac:dyDescent="0.2">
      <c r="A48" s="6" t="s">
        <v>66</v>
      </c>
      <c r="B48" s="107">
        <v>150</v>
      </c>
      <c r="C48" s="10">
        <v>5.52</v>
      </c>
      <c r="D48" s="10">
        <v>4.51</v>
      </c>
      <c r="E48" s="10">
        <v>26.45</v>
      </c>
      <c r="F48" s="10">
        <v>168.45</v>
      </c>
      <c r="G48" s="66" t="s">
        <v>67</v>
      </c>
      <c r="H48" s="6" t="s">
        <v>68</v>
      </c>
    </row>
    <row r="49" spans="1:256" x14ac:dyDescent="0.2">
      <c r="A49" s="6" t="s">
        <v>54</v>
      </c>
      <c r="B49" s="38">
        <v>100</v>
      </c>
      <c r="C49" s="41">
        <v>0.4</v>
      </c>
      <c r="D49" s="41">
        <v>0.4</v>
      </c>
      <c r="E49" s="41">
        <f>19.6/2</f>
        <v>9.8000000000000007</v>
      </c>
      <c r="F49" s="41">
        <f>94/2</f>
        <v>47</v>
      </c>
      <c r="G49" s="66" t="s">
        <v>55</v>
      </c>
      <c r="H49" s="6" t="s">
        <v>56</v>
      </c>
    </row>
    <row r="50" spans="1:256" x14ac:dyDescent="0.2">
      <c r="A50" s="6" t="s">
        <v>69</v>
      </c>
      <c r="B50" s="26">
        <v>200</v>
      </c>
      <c r="C50" s="7">
        <v>0.76</v>
      </c>
      <c r="D50" s="7">
        <v>0.04</v>
      </c>
      <c r="E50" s="7">
        <v>20.22</v>
      </c>
      <c r="F50" s="7">
        <v>85.51</v>
      </c>
      <c r="G50" s="76" t="s">
        <v>70</v>
      </c>
      <c r="H50" s="11" t="s">
        <v>71</v>
      </c>
    </row>
    <row r="51" spans="1:256" x14ac:dyDescent="0.2">
      <c r="A51" s="14" t="s">
        <v>45</v>
      </c>
      <c r="B51" s="7">
        <v>20</v>
      </c>
      <c r="C51" s="124">
        <v>1.3</v>
      </c>
      <c r="D51" s="124">
        <v>0.2</v>
      </c>
      <c r="E51" s="124">
        <v>8.6</v>
      </c>
      <c r="F51" s="124">
        <v>43</v>
      </c>
      <c r="G51" s="41">
        <v>11</v>
      </c>
      <c r="H51" s="11" t="s">
        <v>47</v>
      </c>
    </row>
    <row r="52" spans="1:256" x14ac:dyDescent="0.2">
      <c r="A52" s="16" t="s">
        <v>25</v>
      </c>
      <c r="B52" s="4">
        <f>SUM(B46:B51)</f>
        <v>760</v>
      </c>
      <c r="C52" s="126">
        <f>SUM(C46:C51)</f>
        <v>23.9</v>
      </c>
      <c r="D52" s="126">
        <f>SUM(D46:D51)</f>
        <v>22.349999999999998</v>
      </c>
      <c r="E52" s="126">
        <f>SUM(E46:E51)</f>
        <v>82.32</v>
      </c>
      <c r="F52" s="126">
        <f>SUM(F46:F51)</f>
        <v>652.16</v>
      </c>
      <c r="G52" s="4"/>
      <c r="H52" s="6"/>
    </row>
    <row r="53" spans="1:256" x14ac:dyDescent="0.2">
      <c r="A53" s="46" t="s">
        <v>227</v>
      </c>
      <c r="B53" s="47"/>
      <c r="C53" s="103"/>
      <c r="D53" s="103"/>
      <c r="E53" s="103"/>
      <c r="F53" s="103"/>
      <c r="G53" s="47"/>
      <c r="H53" s="48"/>
    </row>
    <row r="54" spans="1:256" s="83" customFormat="1" x14ac:dyDescent="0.3">
      <c r="A54" s="6" t="s">
        <v>185</v>
      </c>
      <c r="B54" s="135">
        <v>100</v>
      </c>
      <c r="C54" s="122">
        <v>9.42</v>
      </c>
      <c r="D54" s="122">
        <v>14.84</v>
      </c>
      <c r="E54" s="122">
        <v>51.16</v>
      </c>
      <c r="F54" s="122">
        <v>376</v>
      </c>
      <c r="G54" s="66" t="s">
        <v>186</v>
      </c>
      <c r="H54" s="11" t="s">
        <v>187</v>
      </c>
    </row>
    <row r="55" spans="1:256" s="83" customFormat="1" ht="10.5" customHeight="1" x14ac:dyDescent="0.3">
      <c r="A55" s="11" t="s">
        <v>21</v>
      </c>
      <c r="B55" s="42">
        <v>215</v>
      </c>
      <c r="C55" s="10">
        <v>7.0000000000000007E-2</v>
      </c>
      <c r="D55" s="10">
        <v>0.02</v>
      </c>
      <c r="E55" s="82">
        <v>15</v>
      </c>
      <c r="F55" s="10">
        <v>60</v>
      </c>
      <c r="G55" s="69" t="s">
        <v>22</v>
      </c>
      <c r="H55" s="70" t="s">
        <v>23</v>
      </c>
    </row>
    <row r="56" spans="1:256" x14ac:dyDescent="0.2">
      <c r="A56" s="127" t="s">
        <v>25</v>
      </c>
      <c r="B56" s="128">
        <f>SUM(B54:B55)</f>
        <v>315</v>
      </c>
      <c r="C56" s="128">
        <f>SUM(C54:C55)</f>
        <v>9.49</v>
      </c>
      <c r="D56" s="128">
        <f>SUM(D54:D55)</f>
        <v>14.86</v>
      </c>
      <c r="E56" s="128">
        <f>SUM(E54:E55)</f>
        <v>66.16</v>
      </c>
      <c r="F56" s="128">
        <f>SUM(F54:F55)</f>
        <v>436</v>
      </c>
      <c r="G56" s="129"/>
      <c r="H56" s="130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</row>
    <row r="57" spans="1:256" x14ac:dyDescent="0.2">
      <c r="A57" s="49" t="s">
        <v>72</v>
      </c>
      <c r="B57" s="50"/>
      <c r="C57" s="50"/>
      <c r="D57" s="50"/>
      <c r="E57" s="50"/>
      <c r="F57" s="50"/>
      <c r="G57" s="50"/>
      <c r="H57" s="51"/>
    </row>
    <row r="58" spans="1:256" x14ac:dyDescent="0.2">
      <c r="A58" s="43" t="s">
        <v>2</v>
      </c>
      <c r="B58" s="49"/>
      <c r="C58" s="50"/>
      <c r="D58" s="50"/>
      <c r="E58" s="50"/>
      <c r="F58" s="50"/>
      <c r="G58" s="43" t="s">
        <v>4</v>
      </c>
      <c r="H58" s="43" t="s">
        <v>5</v>
      </c>
    </row>
    <row r="59" spans="1:256" x14ac:dyDescent="0.2">
      <c r="A59" s="55"/>
      <c r="B59" s="100" t="s">
        <v>6</v>
      </c>
      <c r="C59" s="121" t="s">
        <v>7</v>
      </c>
      <c r="D59" s="121" t="s">
        <v>8</v>
      </c>
      <c r="E59" s="121" t="s">
        <v>9</v>
      </c>
      <c r="F59" s="121" t="s">
        <v>10</v>
      </c>
      <c r="G59" s="55"/>
      <c r="H59" s="55"/>
    </row>
    <row r="60" spans="1:256" x14ac:dyDescent="0.2">
      <c r="A60" s="46" t="s">
        <v>224</v>
      </c>
      <c r="B60" s="47"/>
      <c r="C60" s="47"/>
      <c r="D60" s="47"/>
      <c r="E60" s="47"/>
      <c r="F60" s="47"/>
      <c r="G60" s="47"/>
      <c r="H60" s="48"/>
    </row>
    <row r="61" spans="1:256" ht="12.75" customHeight="1" x14ac:dyDescent="0.2">
      <c r="A61" s="6" t="s">
        <v>80</v>
      </c>
      <c r="B61" s="105">
        <v>200</v>
      </c>
      <c r="C61" s="136">
        <v>1.38</v>
      </c>
      <c r="D61" s="136">
        <v>5.2</v>
      </c>
      <c r="E61" s="136">
        <v>8.92</v>
      </c>
      <c r="F61" s="136">
        <v>88.2</v>
      </c>
      <c r="G61" s="101" t="s">
        <v>81</v>
      </c>
      <c r="H61" s="108" t="s">
        <v>82</v>
      </c>
    </row>
    <row r="62" spans="1:256" x14ac:dyDescent="0.2">
      <c r="A62" s="137" t="s">
        <v>189</v>
      </c>
      <c r="B62" s="133">
        <v>100</v>
      </c>
      <c r="C62" s="122">
        <v>8.64</v>
      </c>
      <c r="D62" s="122">
        <v>9.85</v>
      </c>
      <c r="E62" s="122">
        <v>45.53</v>
      </c>
      <c r="F62" s="122">
        <v>292.98</v>
      </c>
      <c r="G62" s="138" t="s">
        <v>190</v>
      </c>
      <c r="H62" s="132" t="s">
        <v>191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x14ac:dyDescent="0.2">
      <c r="A63" s="6" t="s">
        <v>89</v>
      </c>
      <c r="B63" s="10">
        <v>200</v>
      </c>
      <c r="C63" s="42">
        <v>0</v>
      </c>
      <c r="D63" s="42">
        <v>0</v>
      </c>
      <c r="E63" s="42">
        <v>19.97</v>
      </c>
      <c r="F63" s="42">
        <v>76</v>
      </c>
      <c r="G63" s="82" t="s">
        <v>90</v>
      </c>
      <c r="H63" s="11" t="s">
        <v>91</v>
      </c>
    </row>
    <row r="64" spans="1:256" x14ac:dyDescent="0.2">
      <c r="A64" s="14" t="s">
        <v>45</v>
      </c>
      <c r="B64" s="7">
        <v>20</v>
      </c>
      <c r="C64" s="124">
        <v>1.3</v>
      </c>
      <c r="D64" s="124">
        <v>0.2</v>
      </c>
      <c r="E64" s="124">
        <v>8.6</v>
      </c>
      <c r="F64" s="124">
        <v>43</v>
      </c>
      <c r="G64" s="41">
        <v>11</v>
      </c>
      <c r="H64" s="11" t="s">
        <v>47</v>
      </c>
    </row>
    <row r="65" spans="1:8" x14ac:dyDescent="0.2">
      <c r="A65" s="16" t="s">
        <v>25</v>
      </c>
      <c r="B65" s="4">
        <f>SUM(B61:B64)</f>
        <v>520</v>
      </c>
      <c r="C65" s="31">
        <f>SUM(C61:C64)</f>
        <v>11.32</v>
      </c>
      <c r="D65" s="31">
        <f>SUM(D61:D64)</f>
        <v>15.25</v>
      </c>
      <c r="E65" s="31">
        <f>SUM(E61:E64)</f>
        <v>83.02</v>
      </c>
      <c r="F65" s="31">
        <f>SUM(F61:F64)</f>
        <v>500.18</v>
      </c>
      <c r="G65" s="4"/>
      <c r="H65" s="6"/>
    </row>
    <row r="66" spans="1:8" x14ac:dyDescent="0.2">
      <c r="A66" s="46" t="s">
        <v>225</v>
      </c>
      <c r="B66" s="47"/>
      <c r="C66" s="47"/>
      <c r="D66" s="47"/>
      <c r="E66" s="47"/>
      <c r="F66" s="47"/>
      <c r="G66" s="47"/>
      <c r="H66" s="48"/>
    </row>
    <row r="67" spans="1:8" ht="13.5" customHeight="1" x14ac:dyDescent="0.2">
      <c r="A67" s="70" t="s">
        <v>83</v>
      </c>
      <c r="B67" s="38">
        <v>90</v>
      </c>
      <c r="C67" s="122">
        <v>16.649999999999999</v>
      </c>
      <c r="D67" s="122">
        <v>15.96</v>
      </c>
      <c r="E67" s="122">
        <v>12.21</v>
      </c>
      <c r="F67" s="122">
        <v>258.91000000000003</v>
      </c>
      <c r="G67" s="61" t="s">
        <v>84</v>
      </c>
      <c r="H67" s="11" t="s">
        <v>85</v>
      </c>
    </row>
    <row r="68" spans="1:8" ht="20.399999999999999" x14ac:dyDescent="0.2">
      <c r="A68" s="6" t="s">
        <v>86</v>
      </c>
      <c r="B68" s="38">
        <v>150</v>
      </c>
      <c r="C68" s="139">
        <v>3.65</v>
      </c>
      <c r="D68" s="139">
        <v>5.37</v>
      </c>
      <c r="E68" s="139">
        <v>36.68</v>
      </c>
      <c r="F68" s="139">
        <v>209.7</v>
      </c>
      <c r="G68" s="69" t="s">
        <v>87</v>
      </c>
      <c r="H68" s="70" t="s">
        <v>88</v>
      </c>
    </row>
    <row r="69" spans="1:8" s="83" customFormat="1" ht="12" customHeight="1" x14ac:dyDescent="0.3">
      <c r="A69" s="11" t="s">
        <v>21</v>
      </c>
      <c r="B69" s="42">
        <v>215</v>
      </c>
      <c r="C69" s="10">
        <v>7.0000000000000007E-2</v>
      </c>
      <c r="D69" s="10">
        <v>0.02</v>
      </c>
      <c r="E69" s="82">
        <v>15</v>
      </c>
      <c r="F69" s="10">
        <v>60</v>
      </c>
      <c r="G69" s="69" t="s">
        <v>22</v>
      </c>
      <c r="H69" s="70" t="s">
        <v>23</v>
      </c>
    </row>
    <row r="70" spans="1:8" ht="12.75" customHeight="1" x14ac:dyDescent="0.2">
      <c r="A70" s="14" t="s">
        <v>79</v>
      </c>
      <c r="B70" s="38">
        <v>20</v>
      </c>
      <c r="C70" s="7">
        <f>3.2/2</f>
        <v>1.6</v>
      </c>
      <c r="D70" s="7">
        <f>0.4/2</f>
        <v>0.2</v>
      </c>
      <c r="E70" s="7">
        <f>20.4/2</f>
        <v>10.199999999999999</v>
      </c>
      <c r="F70" s="7">
        <v>50</v>
      </c>
      <c r="G70" s="82" t="s">
        <v>46</v>
      </c>
      <c r="H70" s="11" t="s">
        <v>49</v>
      </c>
    </row>
    <row r="71" spans="1:8" x14ac:dyDescent="0.2">
      <c r="A71" s="16" t="s">
        <v>25</v>
      </c>
      <c r="B71" s="4">
        <f>SUM(B67:B70)</f>
        <v>475</v>
      </c>
      <c r="C71" s="31">
        <f>SUM(C67:C70)</f>
        <v>21.97</v>
      </c>
      <c r="D71" s="31">
        <f>SUM(D67:D70)</f>
        <v>21.55</v>
      </c>
      <c r="E71" s="31">
        <f>SUM(E67:E70)</f>
        <v>74.09</v>
      </c>
      <c r="F71" s="31">
        <f>SUM(F67:F70)</f>
        <v>578.61</v>
      </c>
      <c r="G71" s="4"/>
      <c r="H71" s="6"/>
    </row>
    <row r="72" spans="1:8" x14ac:dyDescent="0.2">
      <c r="A72" s="49" t="s">
        <v>226</v>
      </c>
      <c r="B72" s="75"/>
      <c r="C72" s="75"/>
      <c r="D72" s="75"/>
      <c r="E72" s="75"/>
      <c r="F72" s="75"/>
      <c r="G72" s="50"/>
      <c r="H72" s="51"/>
    </row>
    <row r="73" spans="1:8" ht="12.75" customHeight="1" x14ac:dyDescent="0.2">
      <c r="A73" s="6" t="s">
        <v>80</v>
      </c>
      <c r="B73" s="105">
        <v>200</v>
      </c>
      <c r="C73" s="136">
        <v>1.38</v>
      </c>
      <c r="D73" s="136">
        <v>5.2</v>
      </c>
      <c r="E73" s="136">
        <v>8.92</v>
      </c>
      <c r="F73" s="136">
        <v>88.2</v>
      </c>
      <c r="G73" s="101" t="s">
        <v>81</v>
      </c>
      <c r="H73" s="108" t="s">
        <v>82</v>
      </c>
    </row>
    <row r="74" spans="1:8" ht="13.5" customHeight="1" x14ac:dyDescent="0.2">
      <c r="A74" s="70" t="s">
        <v>83</v>
      </c>
      <c r="B74" s="38">
        <v>90</v>
      </c>
      <c r="C74" s="122">
        <v>16.649999999999999</v>
      </c>
      <c r="D74" s="122">
        <v>15.96</v>
      </c>
      <c r="E74" s="122">
        <v>12.21</v>
      </c>
      <c r="F74" s="122">
        <v>258.91000000000003</v>
      </c>
      <c r="G74" s="61" t="s">
        <v>84</v>
      </c>
      <c r="H74" s="11" t="s">
        <v>85</v>
      </c>
    </row>
    <row r="75" spans="1:8" ht="20.399999999999999" x14ac:dyDescent="0.2">
      <c r="A75" s="6" t="s">
        <v>86</v>
      </c>
      <c r="B75" s="38">
        <v>150</v>
      </c>
      <c r="C75" s="139">
        <v>3.65</v>
      </c>
      <c r="D75" s="139">
        <v>5.37</v>
      </c>
      <c r="E75" s="139">
        <v>36.68</v>
      </c>
      <c r="F75" s="139">
        <v>209.7</v>
      </c>
      <c r="G75" s="69" t="s">
        <v>87</v>
      </c>
      <c r="H75" s="70" t="s">
        <v>88</v>
      </c>
    </row>
    <row r="76" spans="1:8" ht="36" customHeight="1" x14ac:dyDescent="0.2">
      <c r="A76" s="85" t="s">
        <v>228</v>
      </c>
      <c r="B76" s="102">
        <v>60</v>
      </c>
      <c r="C76" s="122">
        <v>1</v>
      </c>
      <c r="D76" s="122">
        <v>0.6</v>
      </c>
      <c r="E76" s="122">
        <v>4.47</v>
      </c>
      <c r="F76" s="122">
        <v>23.4</v>
      </c>
      <c r="G76" s="86">
        <v>305</v>
      </c>
      <c r="H76" s="11" t="s">
        <v>229</v>
      </c>
    </row>
    <row r="77" spans="1:8" x14ac:dyDescent="0.2">
      <c r="A77" s="6" t="s">
        <v>89</v>
      </c>
      <c r="B77" s="10">
        <v>200</v>
      </c>
      <c r="C77" s="42">
        <v>0</v>
      </c>
      <c r="D77" s="42">
        <v>0</v>
      </c>
      <c r="E77" s="42">
        <v>19.97</v>
      </c>
      <c r="F77" s="42">
        <v>76</v>
      </c>
      <c r="G77" s="82" t="s">
        <v>90</v>
      </c>
      <c r="H77" s="11" t="s">
        <v>91</v>
      </c>
    </row>
    <row r="78" spans="1:8" x14ac:dyDescent="0.2">
      <c r="A78" s="14" t="s">
        <v>45</v>
      </c>
      <c r="B78" s="7">
        <v>20</v>
      </c>
      <c r="C78" s="124">
        <v>1.3</v>
      </c>
      <c r="D78" s="124">
        <v>0.2</v>
      </c>
      <c r="E78" s="124">
        <v>8.6</v>
      </c>
      <c r="F78" s="124">
        <v>43</v>
      </c>
      <c r="G78" s="41">
        <v>11</v>
      </c>
      <c r="H78" s="11" t="s">
        <v>47</v>
      </c>
    </row>
    <row r="79" spans="1:8" x14ac:dyDescent="0.2">
      <c r="A79" s="16" t="s">
        <v>25</v>
      </c>
      <c r="B79" s="4">
        <f>SUM(B73:B78)</f>
        <v>720</v>
      </c>
      <c r="C79" s="126">
        <f>SUM(C73:C78)</f>
        <v>23.979999999999997</v>
      </c>
      <c r="D79" s="126">
        <f>SUM(D73:D78)</f>
        <v>27.330000000000002</v>
      </c>
      <c r="E79" s="126">
        <f>SUM(E73:E78)</f>
        <v>90.85</v>
      </c>
      <c r="F79" s="126">
        <f>SUM(F73:F78)</f>
        <v>699.20999999999992</v>
      </c>
      <c r="G79" s="4"/>
      <c r="H79" s="6"/>
    </row>
    <row r="80" spans="1:8" x14ac:dyDescent="0.2">
      <c r="A80" s="46" t="s">
        <v>227</v>
      </c>
      <c r="B80" s="47"/>
      <c r="C80" s="47"/>
      <c r="D80" s="47"/>
      <c r="E80" s="47"/>
      <c r="F80" s="47"/>
      <c r="G80" s="47"/>
      <c r="H80" s="48"/>
    </row>
    <row r="81" spans="1:256" x14ac:dyDescent="0.2">
      <c r="A81" s="137" t="s">
        <v>189</v>
      </c>
      <c r="B81" s="133">
        <v>100</v>
      </c>
      <c r="C81" s="122">
        <v>8.64</v>
      </c>
      <c r="D81" s="122">
        <v>9.85</v>
      </c>
      <c r="E81" s="122">
        <v>45.53</v>
      </c>
      <c r="F81" s="122">
        <v>292.98</v>
      </c>
      <c r="G81" s="138" t="s">
        <v>190</v>
      </c>
      <c r="H81" s="132" t="s">
        <v>191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83" customFormat="1" ht="10.5" customHeight="1" x14ac:dyDescent="0.3">
      <c r="A82" s="11" t="s">
        <v>21</v>
      </c>
      <c r="B82" s="42">
        <v>215</v>
      </c>
      <c r="C82" s="10">
        <v>7.0000000000000007E-2</v>
      </c>
      <c r="D82" s="10">
        <v>0.02</v>
      </c>
      <c r="E82" s="82">
        <v>15</v>
      </c>
      <c r="F82" s="10">
        <v>60</v>
      </c>
      <c r="G82" s="69" t="s">
        <v>22</v>
      </c>
      <c r="H82" s="70" t="s">
        <v>23</v>
      </c>
    </row>
    <row r="83" spans="1:256" x14ac:dyDescent="0.2">
      <c r="A83" s="127" t="s">
        <v>25</v>
      </c>
      <c r="B83" s="128">
        <f>SUM(B81:B82)</f>
        <v>315</v>
      </c>
      <c r="C83" s="128">
        <f>SUM(C81:C82)</f>
        <v>8.7100000000000009</v>
      </c>
      <c r="D83" s="128">
        <f>SUM(D81:D82)</f>
        <v>9.8699999999999992</v>
      </c>
      <c r="E83" s="128">
        <f>SUM(E81:E82)</f>
        <v>60.53</v>
      </c>
      <c r="F83" s="128">
        <f>SUM(F81:F82)</f>
        <v>352.98</v>
      </c>
      <c r="G83" s="129"/>
      <c r="H83" s="130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</row>
    <row r="84" spans="1:256" x14ac:dyDescent="0.2">
      <c r="A84" s="79" t="s">
        <v>92</v>
      </c>
      <c r="B84" s="50"/>
      <c r="C84" s="50"/>
      <c r="D84" s="50"/>
      <c r="E84" s="50"/>
      <c r="F84" s="50"/>
      <c r="G84" s="75"/>
      <c r="H84" s="80"/>
    </row>
    <row r="85" spans="1:256" x14ac:dyDescent="0.2">
      <c r="A85" s="43" t="s">
        <v>2</v>
      </c>
      <c r="B85" s="49"/>
      <c r="C85" s="50"/>
      <c r="D85" s="50"/>
      <c r="E85" s="50"/>
      <c r="F85" s="50"/>
      <c r="G85" s="43" t="s">
        <v>4</v>
      </c>
      <c r="H85" s="43" t="s">
        <v>5</v>
      </c>
    </row>
    <row r="86" spans="1:256" x14ac:dyDescent="0.2">
      <c r="A86" s="55"/>
      <c r="B86" s="100" t="s">
        <v>6</v>
      </c>
      <c r="C86" s="121" t="s">
        <v>7</v>
      </c>
      <c r="D86" s="121" t="s">
        <v>8</v>
      </c>
      <c r="E86" s="121" t="s">
        <v>9</v>
      </c>
      <c r="F86" s="121" t="s">
        <v>10</v>
      </c>
      <c r="G86" s="55"/>
      <c r="H86" s="55"/>
    </row>
    <row r="87" spans="1:256" x14ac:dyDescent="0.2">
      <c r="A87" s="46" t="s">
        <v>224</v>
      </c>
      <c r="B87" s="47"/>
      <c r="C87" s="47"/>
      <c r="D87" s="47"/>
      <c r="E87" s="47"/>
      <c r="F87" s="47"/>
      <c r="G87" s="47"/>
      <c r="H87" s="48"/>
    </row>
    <row r="88" spans="1:256" s="27" customFormat="1" x14ac:dyDescent="0.2">
      <c r="A88" s="23" t="s">
        <v>98</v>
      </c>
      <c r="B88" s="24">
        <v>200</v>
      </c>
      <c r="C88" s="25">
        <v>1.56</v>
      </c>
      <c r="D88" s="25">
        <v>5.2</v>
      </c>
      <c r="E88" s="25">
        <v>8.6</v>
      </c>
      <c r="F88" s="25">
        <v>87.89</v>
      </c>
      <c r="G88" s="26" t="s">
        <v>99</v>
      </c>
      <c r="H88" s="9" t="s">
        <v>100</v>
      </c>
    </row>
    <row r="89" spans="1:256" s="83" customFormat="1" ht="20.399999999999999" x14ac:dyDescent="0.3">
      <c r="A89" s="6" t="s">
        <v>194</v>
      </c>
      <c r="B89" s="114">
        <v>100</v>
      </c>
      <c r="C89" s="115">
        <v>8.7100000000000009</v>
      </c>
      <c r="D89" s="115">
        <v>9.68</v>
      </c>
      <c r="E89" s="115">
        <v>58.08</v>
      </c>
      <c r="F89" s="115">
        <v>361.74</v>
      </c>
      <c r="G89" s="116" t="s">
        <v>195</v>
      </c>
      <c r="H89" s="117" t="s">
        <v>196</v>
      </c>
    </row>
    <row r="90" spans="1:256" x14ac:dyDescent="0.2">
      <c r="A90" s="20" t="s">
        <v>109</v>
      </c>
      <c r="B90" s="10">
        <v>200</v>
      </c>
      <c r="C90" s="7">
        <v>0.1</v>
      </c>
      <c r="D90" s="7">
        <v>0.1</v>
      </c>
      <c r="E90" s="7">
        <v>15.9</v>
      </c>
      <c r="F90" s="7">
        <v>65</v>
      </c>
      <c r="G90" s="94">
        <v>492</v>
      </c>
      <c r="H90" s="11" t="s">
        <v>110</v>
      </c>
    </row>
    <row r="91" spans="1:256" x14ac:dyDescent="0.2">
      <c r="A91" s="14" t="s">
        <v>45</v>
      </c>
      <c r="B91" s="7">
        <v>20</v>
      </c>
      <c r="C91" s="124">
        <v>1.3</v>
      </c>
      <c r="D91" s="124">
        <v>0.2</v>
      </c>
      <c r="E91" s="124">
        <v>8.6</v>
      </c>
      <c r="F91" s="124">
        <v>43</v>
      </c>
      <c r="G91" s="41">
        <v>11</v>
      </c>
      <c r="H91" s="11" t="s">
        <v>47</v>
      </c>
    </row>
    <row r="92" spans="1:256" x14ac:dyDescent="0.2">
      <c r="A92" s="16" t="s">
        <v>25</v>
      </c>
      <c r="B92" s="4">
        <f>SUM(B88:B91)</f>
        <v>520</v>
      </c>
      <c r="C92" s="31">
        <f>SUM(C88:C91)</f>
        <v>11.670000000000002</v>
      </c>
      <c r="D92" s="31">
        <f>SUM(D88:D91)</f>
        <v>15.179999999999998</v>
      </c>
      <c r="E92" s="31">
        <f>SUM(E88:E91)</f>
        <v>91.179999999999993</v>
      </c>
      <c r="F92" s="31">
        <f>SUM(F88:F91)</f>
        <v>557.63</v>
      </c>
      <c r="G92" s="4"/>
      <c r="H92" s="6"/>
    </row>
    <row r="93" spans="1:256" x14ac:dyDescent="0.2">
      <c r="A93" s="46" t="s">
        <v>225</v>
      </c>
      <c r="B93" s="47"/>
      <c r="C93" s="47"/>
      <c r="D93" s="47"/>
      <c r="E93" s="47"/>
      <c r="F93" s="47"/>
      <c r="G93" s="47"/>
      <c r="H93" s="48"/>
    </row>
    <row r="94" spans="1:256" ht="12" customHeight="1" x14ac:dyDescent="0.2">
      <c r="A94" s="11" t="s">
        <v>101</v>
      </c>
      <c r="B94" s="10">
        <v>90</v>
      </c>
      <c r="C94" s="7">
        <v>11.1</v>
      </c>
      <c r="D94" s="7">
        <v>14.26</v>
      </c>
      <c r="E94" s="7">
        <v>10.199999999999999</v>
      </c>
      <c r="F94" s="7">
        <v>215.87</v>
      </c>
      <c r="G94" s="66" t="s">
        <v>102</v>
      </c>
      <c r="H94" s="6" t="s">
        <v>103</v>
      </c>
    </row>
    <row r="95" spans="1:256" ht="12" customHeight="1" x14ac:dyDescent="0.2">
      <c r="A95" s="14" t="s">
        <v>104</v>
      </c>
      <c r="B95" s="102">
        <v>150</v>
      </c>
      <c r="C95" s="140">
        <v>8.6</v>
      </c>
      <c r="D95" s="140">
        <v>6.09</v>
      </c>
      <c r="E95" s="140">
        <v>38.64</v>
      </c>
      <c r="F95" s="140">
        <v>243.75</v>
      </c>
      <c r="G95" s="69" t="s">
        <v>105</v>
      </c>
      <c r="H95" s="72" t="s">
        <v>106</v>
      </c>
    </row>
    <row r="96" spans="1:256" s="83" customFormat="1" ht="10.5" customHeight="1" x14ac:dyDescent="0.3">
      <c r="A96" s="11" t="s">
        <v>21</v>
      </c>
      <c r="B96" s="42">
        <v>215</v>
      </c>
      <c r="C96" s="10">
        <v>7.0000000000000007E-2</v>
      </c>
      <c r="D96" s="10">
        <v>0.02</v>
      </c>
      <c r="E96" s="82">
        <v>15</v>
      </c>
      <c r="F96" s="10">
        <v>60</v>
      </c>
      <c r="G96" s="69" t="s">
        <v>22</v>
      </c>
      <c r="H96" s="70" t="s">
        <v>23</v>
      </c>
    </row>
    <row r="97" spans="1:256" x14ac:dyDescent="0.2">
      <c r="A97" s="14" t="s">
        <v>79</v>
      </c>
      <c r="B97" s="38">
        <v>20</v>
      </c>
      <c r="C97" s="7">
        <f>3.2/2</f>
        <v>1.6</v>
      </c>
      <c r="D97" s="7">
        <f>0.4/2</f>
        <v>0.2</v>
      </c>
      <c r="E97" s="7">
        <f>20.4/2</f>
        <v>10.199999999999999</v>
      </c>
      <c r="F97" s="7">
        <v>50</v>
      </c>
      <c r="G97" s="82" t="s">
        <v>46</v>
      </c>
      <c r="H97" s="11" t="s">
        <v>49</v>
      </c>
    </row>
    <row r="98" spans="1:256" x14ac:dyDescent="0.2">
      <c r="A98" s="16" t="s">
        <v>25</v>
      </c>
      <c r="B98" s="4">
        <f>SUM(B94:B97)</f>
        <v>475</v>
      </c>
      <c r="C98" s="31">
        <f>SUM(C94:C97)</f>
        <v>21.37</v>
      </c>
      <c r="D98" s="31">
        <f>SUM(D94:D97)</f>
        <v>20.57</v>
      </c>
      <c r="E98" s="31">
        <f>SUM(E94:E97)</f>
        <v>74.040000000000006</v>
      </c>
      <c r="F98" s="31">
        <f>SUM(F94:F97)</f>
        <v>569.62</v>
      </c>
      <c r="G98" s="4"/>
      <c r="H98" s="6"/>
    </row>
    <row r="99" spans="1:256" x14ac:dyDescent="0.2">
      <c r="A99" s="49" t="s">
        <v>226</v>
      </c>
      <c r="B99" s="75"/>
      <c r="C99" s="75"/>
      <c r="D99" s="75"/>
      <c r="E99" s="75"/>
      <c r="F99" s="75"/>
      <c r="G99" s="50"/>
      <c r="H99" s="51"/>
    </row>
    <row r="100" spans="1:256" s="27" customFormat="1" x14ac:dyDescent="0.2">
      <c r="A100" s="23" t="s">
        <v>98</v>
      </c>
      <c r="B100" s="24">
        <v>200</v>
      </c>
      <c r="C100" s="25">
        <v>1.56</v>
      </c>
      <c r="D100" s="25">
        <v>5.2</v>
      </c>
      <c r="E100" s="25">
        <v>8.6</v>
      </c>
      <c r="F100" s="25">
        <v>87.89</v>
      </c>
      <c r="G100" s="26" t="s">
        <v>99</v>
      </c>
      <c r="H100" s="9" t="s">
        <v>100</v>
      </c>
    </row>
    <row r="101" spans="1:256" ht="12" customHeight="1" x14ac:dyDescent="0.2">
      <c r="A101" s="11" t="s">
        <v>101</v>
      </c>
      <c r="B101" s="10">
        <v>90</v>
      </c>
      <c r="C101" s="7">
        <v>11.1</v>
      </c>
      <c r="D101" s="7">
        <v>14.26</v>
      </c>
      <c r="E101" s="7">
        <v>10.199999999999999</v>
      </c>
      <c r="F101" s="7">
        <v>215.87</v>
      </c>
      <c r="G101" s="66" t="s">
        <v>102</v>
      </c>
      <c r="H101" s="6" t="s">
        <v>103</v>
      </c>
    </row>
    <row r="102" spans="1:256" ht="12" customHeight="1" x14ac:dyDescent="0.2">
      <c r="A102" s="14" t="s">
        <v>104</v>
      </c>
      <c r="B102" s="102">
        <v>150</v>
      </c>
      <c r="C102" s="140">
        <v>8.6</v>
      </c>
      <c r="D102" s="140">
        <v>6.09</v>
      </c>
      <c r="E102" s="140">
        <v>38.64</v>
      </c>
      <c r="F102" s="140">
        <v>243.75</v>
      </c>
      <c r="G102" s="69" t="s">
        <v>105</v>
      </c>
      <c r="H102" s="72" t="s">
        <v>106</v>
      </c>
    </row>
    <row r="103" spans="1:256" ht="20.399999999999999" x14ac:dyDescent="0.2">
      <c r="A103" s="85" t="s">
        <v>107</v>
      </c>
      <c r="B103" s="102">
        <v>60</v>
      </c>
      <c r="C103" s="122">
        <v>0.99</v>
      </c>
      <c r="D103" s="122">
        <v>5.03</v>
      </c>
      <c r="E103" s="122">
        <v>3.7</v>
      </c>
      <c r="F103" s="122">
        <v>61.45</v>
      </c>
      <c r="G103" s="86">
        <v>306</v>
      </c>
      <c r="H103" s="11" t="s">
        <v>108</v>
      </c>
    </row>
    <row r="104" spans="1:256" x14ac:dyDescent="0.2">
      <c r="A104" s="20" t="s">
        <v>109</v>
      </c>
      <c r="B104" s="10">
        <v>200</v>
      </c>
      <c r="C104" s="7">
        <v>0.1</v>
      </c>
      <c r="D104" s="7">
        <v>0.1</v>
      </c>
      <c r="E104" s="7">
        <v>15.9</v>
      </c>
      <c r="F104" s="7">
        <v>65</v>
      </c>
      <c r="G104" s="94">
        <v>492</v>
      </c>
      <c r="H104" s="11" t="s">
        <v>110</v>
      </c>
    </row>
    <row r="105" spans="1:256" x14ac:dyDescent="0.2">
      <c r="A105" s="14" t="s">
        <v>45</v>
      </c>
      <c r="B105" s="7">
        <v>20</v>
      </c>
      <c r="C105" s="124">
        <v>1.3</v>
      </c>
      <c r="D105" s="124">
        <v>0.2</v>
      </c>
      <c r="E105" s="124">
        <v>8.6</v>
      </c>
      <c r="F105" s="124">
        <v>43</v>
      </c>
      <c r="G105" s="41">
        <v>11</v>
      </c>
      <c r="H105" s="11" t="s">
        <v>47</v>
      </c>
    </row>
    <row r="106" spans="1:256" x14ac:dyDescent="0.2">
      <c r="A106" s="16" t="s">
        <v>25</v>
      </c>
      <c r="B106" s="4">
        <f>SUM(B100:B105)</f>
        <v>720</v>
      </c>
      <c r="C106" s="126">
        <f>SUM(C100:C105)</f>
        <v>23.65</v>
      </c>
      <c r="D106" s="126">
        <f>SUM(D100:D105)</f>
        <v>30.880000000000003</v>
      </c>
      <c r="E106" s="126">
        <f>SUM(E100:E105)</f>
        <v>85.64</v>
      </c>
      <c r="F106" s="126">
        <f>SUM(F100:F105)</f>
        <v>716.96</v>
      </c>
      <c r="G106" s="4"/>
      <c r="H106" s="6"/>
    </row>
    <row r="107" spans="1:256" x14ac:dyDescent="0.2">
      <c r="A107" s="46" t="s">
        <v>227</v>
      </c>
      <c r="B107" s="47"/>
      <c r="C107" s="47"/>
      <c r="D107" s="47"/>
      <c r="E107" s="47"/>
      <c r="F107" s="47"/>
      <c r="G107" s="47"/>
      <c r="H107" s="48"/>
    </row>
    <row r="108" spans="1:256" s="144" customFormat="1" x14ac:dyDescent="0.3">
      <c r="A108" s="141" t="s">
        <v>96</v>
      </c>
      <c r="B108" s="142">
        <v>100</v>
      </c>
      <c r="C108" s="122">
        <v>12.03</v>
      </c>
      <c r="D108" s="122">
        <v>12.3</v>
      </c>
      <c r="E108" s="122">
        <v>27.3</v>
      </c>
      <c r="F108" s="122">
        <v>266.3</v>
      </c>
      <c r="G108" s="143">
        <v>430</v>
      </c>
      <c r="H108" s="141" t="s">
        <v>97</v>
      </c>
    </row>
    <row r="109" spans="1:256" s="83" customFormat="1" ht="10.5" customHeight="1" x14ac:dyDescent="0.3">
      <c r="A109" s="11" t="s">
        <v>21</v>
      </c>
      <c r="B109" s="42">
        <v>215</v>
      </c>
      <c r="C109" s="10">
        <v>7.0000000000000007E-2</v>
      </c>
      <c r="D109" s="10">
        <v>0.02</v>
      </c>
      <c r="E109" s="82">
        <v>15</v>
      </c>
      <c r="F109" s="10">
        <v>60</v>
      </c>
      <c r="G109" s="69" t="s">
        <v>22</v>
      </c>
      <c r="H109" s="70" t="s">
        <v>23</v>
      </c>
    </row>
    <row r="110" spans="1:256" x14ac:dyDescent="0.2">
      <c r="A110" s="127" t="s">
        <v>25</v>
      </c>
      <c r="B110" s="128">
        <f>SUM(B108:B109)</f>
        <v>315</v>
      </c>
      <c r="C110" s="128">
        <f>SUM(C108:C109)</f>
        <v>12.1</v>
      </c>
      <c r="D110" s="128">
        <f>SUM(D108:D109)</f>
        <v>12.32</v>
      </c>
      <c r="E110" s="128">
        <f>SUM(E108:E109)</f>
        <v>42.3</v>
      </c>
      <c r="F110" s="128">
        <f>SUM(F108:F109)</f>
        <v>326.3</v>
      </c>
      <c r="G110" s="129"/>
      <c r="H110" s="130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  <c r="IS110" s="131"/>
      <c r="IT110" s="131"/>
      <c r="IU110" s="131"/>
      <c r="IV110" s="131"/>
    </row>
    <row r="111" spans="1:256" x14ac:dyDescent="0.2">
      <c r="A111" s="3" t="s">
        <v>111</v>
      </c>
      <c r="B111" s="3"/>
      <c r="C111" s="3"/>
      <c r="D111" s="3"/>
      <c r="E111" s="3"/>
      <c r="F111" s="3"/>
      <c r="G111" s="3"/>
      <c r="H111" s="3"/>
    </row>
    <row r="112" spans="1:256" x14ac:dyDescent="0.2">
      <c r="A112" s="43" t="s">
        <v>2</v>
      </c>
      <c r="B112" s="49"/>
      <c r="C112" s="50"/>
      <c r="D112" s="50"/>
      <c r="E112" s="50"/>
      <c r="F112" s="50"/>
      <c r="G112" s="43" t="s">
        <v>4</v>
      </c>
      <c r="H112" s="43" t="s">
        <v>5</v>
      </c>
    </row>
    <row r="113" spans="1:8" x14ac:dyDescent="0.2">
      <c r="A113" s="55"/>
      <c r="B113" s="100" t="s">
        <v>6</v>
      </c>
      <c r="C113" s="121" t="s">
        <v>7</v>
      </c>
      <c r="D113" s="121" t="s">
        <v>8</v>
      </c>
      <c r="E113" s="121" t="s">
        <v>9</v>
      </c>
      <c r="F113" s="121" t="s">
        <v>10</v>
      </c>
      <c r="G113" s="55"/>
      <c r="H113" s="55"/>
    </row>
    <row r="114" spans="1:8" x14ac:dyDescent="0.2">
      <c r="A114" s="46" t="s">
        <v>224</v>
      </c>
      <c r="B114" s="47"/>
      <c r="C114" s="47"/>
      <c r="D114" s="47"/>
      <c r="E114" s="47"/>
      <c r="F114" s="47"/>
      <c r="G114" s="47"/>
      <c r="H114" s="48"/>
    </row>
    <row r="115" spans="1:8" ht="13.5" customHeight="1" x14ac:dyDescent="0.2">
      <c r="A115" s="6" t="s">
        <v>114</v>
      </c>
      <c r="B115" s="38">
        <v>200</v>
      </c>
      <c r="C115" s="136">
        <v>1.62</v>
      </c>
      <c r="D115" s="136">
        <v>2.19</v>
      </c>
      <c r="E115" s="136">
        <v>12.81</v>
      </c>
      <c r="F115" s="136">
        <v>77.13</v>
      </c>
      <c r="G115" s="76" t="s">
        <v>115</v>
      </c>
      <c r="H115" s="11" t="s">
        <v>116</v>
      </c>
    </row>
    <row r="116" spans="1:8" s="83" customFormat="1" x14ac:dyDescent="0.2">
      <c r="A116" s="85" t="s">
        <v>198</v>
      </c>
      <c r="B116" s="102">
        <v>75</v>
      </c>
      <c r="C116" s="122">
        <v>9.2200000000000006</v>
      </c>
      <c r="D116" s="122">
        <v>5.48</v>
      </c>
      <c r="E116" s="122">
        <v>29.18</v>
      </c>
      <c r="F116" s="122">
        <v>202</v>
      </c>
      <c r="G116" s="76" t="s">
        <v>34</v>
      </c>
      <c r="H116" s="123" t="s">
        <v>199</v>
      </c>
    </row>
    <row r="117" spans="1:8" x14ac:dyDescent="0.2">
      <c r="A117" s="6" t="s">
        <v>42</v>
      </c>
      <c r="B117" s="42">
        <v>200</v>
      </c>
      <c r="C117" s="41">
        <v>0.15</v>
      </c>
      <c r="D117" s="41">
        <v>0.06</v>
      </c>
      <c r="E117" s="41">
        <v>20.65</v>
      </c>
      <c r="F117" s="41">
        <v>82.9</v>
      </c>
      <c r="G117" s="76" t="s">
        <v>43</v>
      </c>
      <c r="H117" s="11" t="s">
        <v>44</v>
      </c>
    </row>
    <row r="118" spans="1:8" x14ac:dyDescent="0.2">
      <c r="A118" s="14" t="s">
        <v>45</v>
      </c>
      <c r="B118" s="7">
        <v>20</v>
      </c>
      <c r="C118" s="124">
        <v>1.3</v>
      </c>
      <c r="D118" s="124">
        <v>0.2</v>
      </c>
      <c r="E118" s="124">
        <v>8.6</v>
      </c>
      <c r="F118" s="124">
        <v>43</v>
      </c>
      <c r="G118" s="41">
        <v>11</v>
      </c>
      <c r="H118" s="11" t="s">
        <v>47</v>
      </c>
    </row>
    <row r="119" spans="1:8" x14ac:dyDescent="0.2">
      <c r="A119" s="16" t="s">
        <v>25</v>
      </c>
      <c r="B119" s="4">
        <f>SUM(B115:B118)</f>
        <v>495</v>
      </c>
      <c r="C119" s="31">
        <f>SUM(C115:C118)</f>
        <v>12.290000000000001</v>
      </c>
      <c r="D119" s="31">
        <f>SUM(D115:D118)</f>
        <v>7.93</v>
      </c>
      <c r="E119" s="31">
        <f>SUM(E115:E118)</f>
        <v>71.239999999999995</v>
      </c>
      <c r="F119" s="31">
        <f>SUM(F115:F118)</f>
        <v>405.03</v>
      </c>
      <c r="G119" s="4"/>
      <c r="H119" s="6"/>
    </row>
    <row r="120" spans="1:8" x14ac:dyDescent="0.2">
      <c r="A120" s="46" t="s">
        <v>225</v>
      </c>
      <c r="B120" s="47"/>
      <c r="C120" s="47"/>
      <c r="D120" s="47"/>
      <c r="E120" s="47"/>
      <c r="F120" s="47"/>
      <c r="G120" s="47"/>
      <c r="H120" s="48"/>
    </row>
    <row r="121" spans="1:8" s="144" customFormat="1" x14ac:dyDescent="0.2">
      <c r="A121" s="145" t="s">
        <v>230</v>
      </c>
      <c r="B121" s="146">
        <v>90</v>
      </c>
      <c r="C121" s="122">
        <v>19.600000000000001</v>
      </c>
      <c r="D121" s="122">
        <v>7.38</v>
      </c>
      <c r="E121" s="122">
        <v>7.1</v>
      </c>
      <c r="F121" s="122">
        <v>170.6</v>
      </c>
      <c r="G121" s="143" t="s">
        <v>231</v>
      </c>
      <c r="H121" s="123" t="s">
        <v>232</v>
      </c>
    </row>
    <row r="122" spans="1:8" ht="11.4" customHeight="1" x14ac:dyDescent="0.2">
      <c r="A122" s="6" t="s">
        <v>120</v>
      </c>
      <c r="B122" s="10">
        <v>150</v>
      </c>
      <c r="C122" s="41">
        <v>3.44</v>
      </c>
      <c r="D122" s="41">
        <v>13.15</v>
      </c>
      <c r="E122" s="41">
        <v>27.92</v>
      </c>
      <c r="F122" s="41">
        <v>243.75</v>
      </c>
      <c r="G122" s="66" t="s">
        <v>121</v>
      </c>
      <c r="H122" s="11" t="s">
        <v>122</v>
      </c>
    </row>
    <row r="123" spans="1:8" s="83" customFormat="1" ht="10.5" customHeight="1" x14ac:dyDescent="0.3">
      <c r="A123" s="11" t="s">
        <v>21</v>
      </c>
      <c r="B123" s="42">
        <v>215</v>
      </c>
      <c r="C123" s="10">
        <v>7.0000000000000007E-2</v>
      </c>
      <c r="D123" s="10">
        <v>0.02</v>
      </c>
      <c r="E123" s="82">
        <v>15</v>
      </c>
      <c r="F123" s="10">
        <v>60</v>
      </c>
      <c r="G123" s="69" t="s">
        <v>22</v>
      </c>
      <c r="H123" s="70" t="s">
        <v>23</v>
      </c>
    </row>
    <row r="124" spans="1:8" x14ac:dyDescent="0.2">
      <c r="A124" s="14" t="s">
        <v>79</v>
      </c>
      <c r="B124" s="38">
        <v>20</v>
      </c>
      <c r="C124" s="7">
        <f>3.2/2</f>
        <v>1.6</v>
      </c>
      <c r="D124" s="7">
        <f>0.4/2</f>
        <v>0.2</v>
      </c>
      <c r="E124" s="7">
        <f>20.4/2</f>
        <v>10.199999999999999</v>
      </c>
      <c r="F124" s="7">
        <v>50</v>
      </c>
      <c r="G124" s="82" t="s">
        <v>46</v>
      </c>
      <c r="H124" s="11" t="s">
        <v>49</v>
      </c>
    </row>
    <row r="125" spans="1:8" x14ac:dyDescent="0.2">
      <c r="A125" s="16" t="s">
        <v>25</v>
      </c>
      <c r="B125" s="4">
        <f>SUM(B121:B124)</f>
        <v>475</v>
      </c>
      <c r="C125" s="31">
        <f>SUM(C121:C124)</f>
        <v>24.710000000000004</v>
      </c>
      <c r="D125" s="31">
        <f>SUM(D121:D124)</f>
        <v>20.75</v>
      </c>
      <c r="E125" s="31">
        <f>SUM(E121:E124)</f>
        <v>60.22</v>
      </c>
      <c r="F125" s="31">
        <f>SUM(F121:F124)</f>
        <v>524.35</v>
      </c>
      <c r="G125" s="4"/>
      <c r="H125" s="6"/>
    </row>
    <row r="126" spans="1:8" x14ac:dyDescent="0.2">
      <c r="A126" s="49" t="s">
        <v>226</v>
      </c>
      <c r="B126" s="75"/>
      <c r="C126" s="75"/>
      <c r="D126" s="75"/>
      <c r="E126" s="75"/>
      <c r="F126" s="75"/>
      <c r="G126" s="50"/>
      <c r="H126" s="51"/>
    </row>
    <row r="127" spans="1:8" ht="13.5" customHeight="1" x14ac:dyDescent="0.2">
      <c r="A127" s="6" t="s">
        <v>114</v>
      </c>
      <c r="B127" s="38">
        <v>200</v>
      </c>
      <c r="C127" s="136">
        <v>1.62</v>
      </c>
      <c r="D127" s="136">
        <v>2.19</v>
      </c>
      <c r="E127" s="136">
        <v>12.81</v>
      </c>
      <c r="F127" s="136">
        <v>77.13</v>
      </c>
      <c r="G127" s="101" t="s">
        <v>115</v>
      </c>
      <c r="H127" s="11" t="s">
        <v>116</v>
      </c>
    </row>
    <row r="128" spans="1:8" ht="12" customHeight="1" x14ac:dyDescent="0.2">
      <c r="A128" s="147" t="s">
        <v>117</v>
      </c>
      <c r="B128" s="148">
        <v>150</v>
      </c>
      <c r="C128" s="122">
        <v>8.5299999999999994</v>
      </c>
      <c r="D128" s="122">
        <v>9.6</v>
      </c>
      <c r="E128" s="122">
        <v>7.11</v>
      </c>
      <c r="F128" s="122">
        <v>138.62</v>
      </c>
      <c r="G128" s="149" t="s">
        <v>118</v>
      </c>
      <c r="H128" s="150" t="s">
        <v>119</v>
      </c>
    </row>
    <row r="129" spans="1:256" ht="11.4" customHeight="1" x14ac:dyDescent="0.2">
      <c r="A129" s="6" t="s">
        <v>120</v>
      </c>
      <c r="B129" s="10">
        <v>150</v>
      </c>
      <c r="C129" s="41">
        <v>3.44</v>
      </c>
      <c r="D129" s="41">
        <v>13.15</v>
      </c>
      <c r="E129" s="41">
        <v>27.92</v>
      </c>
      <c r="F129" s="41">
        <v>243.75</v>
      </c>
      <c r="G129" s="66" t="s">
        <v>121</v>
      </c>
      <c r="H129" s="11" t="s">
        <v>122</v>
      </c>
    </row>
    <row r="130" spans="1:256" s="15" customFormat="1" ht="10.95" customHeight="1" x14ac:dyDescent="0.3">
      <c r="A130" s="151" t="s">
        <v>24</v>
      </c>
      <c r="B130" s="142">
        <v>200</v>
      </c>
      <c r="C130" s="152">
        <v>0.6</v>
      </c>
      <c r="D130" s="152">
        <v>0.4</v>
      </c>
      <c r="E130" s="152">
        <v>20.2</v>
      </c>
      <c r="F130" s="152">
        <v>92</v>
      </c>
      <c r="G130" s="153"/>
      <c r="H130" s="154"/>
    </row>
    <row r="131" spans="1:256" x14ac:dyDescent="0.2">
      <c r="A131" s="6" t="s">
        <v>42</v>
      </c>
      <c r="B131" s="42">
        <v>200</v>
      </c>
      <c r="C131" s="7">
        <v>0.15</v>
      </c>
      <c r="D131" s="7">
        <v>0.06</v>
      </c>
      <c r="E131" s="7">
        <v>20.65</v>
      </c>
      <c r="F131" s="7">
        <v>82.9</v>
      </c>
      <c r="G131" s="76" t="s">
        <v>43</v>
      </c>
      <c r="H131" s="11" t="s">
        <v>44</v>
      </c>
    </row>
    <row r="132" spans="1:256" x14ac:dyDescent="0.2">
      <c r="A132" s="14" t="s">
        <v>45</v>
      </c>
      <c r="B132" s="7">
        <v>20</v>
      </c>
      <c r="C132" s="124">
        <v>1.3</v>
      </c>
      <c r="D132" s="124">
        <v>0.2</v>
      </c>
      <c r="E132" s="124">
        <v>8.6</v>
      </c>
      <c r="F132" s="124">
        <v>43</v>
      </c>
      <c r="G132" s="41">
        <v>11</v>
      </c>
      <c r="H132" s="11" t="s">
        <v>47</v>
      </c>
    </row>
    <row r="133" spans="1:256" x14ac:dyDescent="0.2">
      <c r="A133" s="16" t="s">
        <v>25</v>
      </c>
      <c r="B133" s="4">
        <f>SUM(B127:B132)</f>
        <v>920</v>
      </c>
      <c r="C133" s="126">
        <f>SUM(C127:C132)</f>
        <v>15.639999999999999</v>
      </c>
      <c r="D133" s="126">
        <f>SUM(D127:D132)</f>
        <v>25.599999999999994</v>
      </c>
      <c r="E133" s="126">
        <f>SUM(E127:E132)</f>
        <v>97.289999999999992</v>
      </c>
      <c r="F133" s="126">
        <f>SUM(F127:F132)</f>
        <v>677.4</v>
      </c>
      <c r="G133" s="4"/>
      <c r="H133" s="6"/>
    </row>
    <row r="134" spans="1:256" x14ac:dyDescent="0.2">
      <c r="A134" s="46" t="s">
        <v>227</v>
      </c>
      <c r="B134" s="47"/>
      <c r="C134" s="47"/>
      <c r="D134" s="47"/>
      <c r="E134" s="47"/>
      <c r="F134" s="47"/>
      <c r="G134" s="47"/>
      <c r="H134" s="48"/>
    </row>
    <row r="135" spans="1:256" x14ac:dyDescent="0.2">
      <c r="A135" s="85" t="s">
        <v>198</v>
      </c>
      <c r="B135" s="102">
        <v>100</v>
      </c>
      <c r="C135" s="122">
        <v>12.29</v>
      </c>
      <c r="D135" s="122">
        <v>12.64</v>
      </c>
      <c r="E135" s="122">
        <v>38.909999999999997</v>
      </c>
      <c r="F135" s="122">
        <v>269.33</v>
      </c>
      <c r="G135" s="76" t="s">
        <v>34</v>
      </c>
      <c r="H135" s="123" t="s">
        <v>199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 s="83" customFormat="1" ht="10.5" customHeight="1" x14ac:dyDescent="0.3">
      <c r="A136" s="11" t="s">
        <v>21</v>
      </c>
      <c r="B136" s="42">
        <v>215</v>
      </c>
      <c r="C136" s="10">
        <v>7.0000000000000007E-2</v>
      </c>
      <c r="D136" s="10">
        <v>0.02</v>
      </c>
      <c r="E136" s="82">
        <v>15</v>
      </c>
      <c r="F136" s="10">
        <v>60</v>
      </c>
      <c r="G136" s="69" t="s">
        <v>22</v>
      </c>
      <c r="H136" s="70" t="s">
        <v>23</v>
      </c>
    </row>
    <row r="137" spans="1:256" x14ac:dyDescent="0.2">
      <c r="A137" s="127" t="s">
        <v>25</v>
      </c>
      <c r="B137" s="128">
        <f>SUM(B135:B136)</f>
        <v>315</v>
      </c>
      <c r="C137" s="128">
        <f>SUM(C135:C136)</f>
        <v>12.36</v>
      </c>
      <c r="D137" s="128">
        <f>SUM(D135:D136)</f>
        <v>12.66</v>
      </c>
      <c r="E137" s="128">
        <f>SUM(E135:E136)</f>
        <v>53.91</v>
      </c>
      <c r="F137" s="128">
        <f>SUM(F135:F136)</f>
        <v>329.33</v>
      </c>
      <c r="G137" s="129"/>
      <c r="H137" s="130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  <c r="DX137" s="131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</row>
    <row r="138" spans="1:256" x14ac:dyDescent="0.2">
      <c r="A138" s="90" t="s">
        <v>124</v>
      </c>
      <c r="B138" s="91"/>
      <c r="C138" s="91"/>
      <c r="D138" s="91"/>
      <c r="E138" s="91"/>
      <c r="F138" s="91"/>
      <c r="G138" s="92"/>
      <c r="H138" s="93"/>
    </row>
    <row r="139" spans="1:256" x14ac:dyDescent="0.2">
      <c r="A139" s="43" t="s">
        <v>2</v>
      </c>
      <c r="B139" s="49"/>
      <c r="C139" s="50"/>
      <c r="D139" s="50"/>
      <c r="E139" s="50"/>
      <c r="F139" s="50"/>
      <c r="G139" s="43" t="s">
        <v>4</v>
      </c>
      <c r="H139" s="43" t="s">
        <v>5</v>
      </c>
    </row>
    <row r="140" spans="1:256" ht="15.75" customHeight="1" x14ac:dyDescent="0.2">
      <c r="A140" s="55"/>
      <c r="B140" s="100" t="s">
        <v>6</v>
      </c>
      <c r="C140" s="121" t="s">
        <v>7</v>
      </c>
      <c r="D140" s="121" t="s">
        <v>8</v>
      </c>
      <c r="E140" s="121" t="s">
        <v>9</v>
      </c>
      <c r="F140" s="121" t="s">
        <v>10</v>
      </c>
      <c r="G140" s="55"/>
      <c r="H140" s="55"/>
    </row>
    <row r="141" spans="1:256" x14ac:dyDescent="0.2">
      <c r="A141" s="46" t="s">
        <v>224</v>
      </c>
      <c r="B141" s="47"/>
      <c r="C141" s="47"/>
      <c r="D141" s="47"/>
      <c r="E141" s="47"/>
      <c r="F141" s="47"/>
      <c r="G141" s="47"/>
      <c r="H141" s="48"/>
    </row>
    <row r="142" spans="1:256" s="12" customFormat="1" ht="12.75" customHeight="1" x14ac:dyDescent="0.2">
      <c r="A142" s="62" t="s">
        <v>128</v>
      </c>
      <c r="B142" s="113">
        <v>260</v>
      </c>
      <c r="C142" s="60">
        <v>1.51</v>
      </c>
      <c r="D142" s="60">
        <v>6.39</v>
      </c>
      <c r="E142" s="60">
        <v>7.99</v>
      </c>
      <c r="F142" s="60">
        <v>94.43</v>
      </c>
      <c r="G142" s="101" t="s">
        <v>166</v>
      </c>
      <c r="H142" s="108" t="s">
        <v>130</v>
      </c>
    </row>
    <row r="143" spans="1:256" s="83" customFormat="1" x14ac:dyDescent="0.3">
      <c r="A143" s="11" t="s">
        <v>207</v>
      </c>
      <c r="B143" s="110">
        <v>80</v>
      </c>
      <c r="C143" s="122">
        <v>10.199999999999999</v>
      </c>
      <c r="D143" s="122">
        <v>11.3</v>
      </c>
      <c r="E143" s="122">
        <v>30.1</v>
      </c>
      <c r="F143" s="122">
        <v>266.39999999999998</v>
      </c>
      <c r="G143" s="66" t="s">
        <v>208</v>
      </c>
      <c r="H143" s="11" t="s">
        <v>209</v>
      </c>
    </row>
    <row r="144" spans="1:256" x14ac:dyDescent="0.2">
      <c r="A144" s="6" t="s">
        <v>134</v>
      </c>
      <c r="B144" s="42">
        <v>200</v>
      </c>
      <c r="C144" s="41">
        <v>0.33</v>
      </c>
      <c r="D144" s="41">
        <v>0</v>
      </c>
      <c r="E144" s="41">
        <v>22.78</v>
      </c>
      <c r="F144" s="41">
        <v>94.44</v>
      </c>
      <c r="G144" s="66" t="s">
        <v>135</v>
      </c>
      <c r="H144" s="11" t="s">
        <v>136</v>
      </c>
    </row>
    <row r="145" spans="1:8" x14ac:dyDescent="0.2">
      <c r="A145" s="14" t="s">
        <v>45</v>
      </c>
      <c r="B145" s="7">
        <v>20</v>
      </c>
      <c r="C145" s="124">
        <v>1.3</v>
      </c>
      <c r="D145" s="124">
        <v>0.2</v>
      </c>
      <c r="E145" s="124">
        <v>8.6</v>
      </c>
      <c r="F145" s="124">
        <v>43</v>
      </c>
      <c r="G145" s="41">
        <v>11</v>
      </c>
      <c r="H145" s="11" t="s">
        <v>47</v>
      </c>
    </row>
    <row r="146" spans="1:8" x14ac:dyDescent="0.2">
      <c r="A146" s="16" t="s">
        <v>25</v>
      </c>
      <c r="B146" s="4">
        <f>SUM(B142:B145)</f>
        <v>560</v>
      </c>
      <c r="C146" s="31">
        <f>SUM(C142:C145)</f>
        <v>13.34</v>
      </c>
      <c r="D146" s="31">
        <f>SUM(D142:D145)</f>
        <v>17.89</v>
      </c>
      <c r="E146" s="31">
        <f>SUM(E142:E145)</f>
        <v>69.47</v>
      </c>
      <c r="F146" s="31">
        <f>SUM(F142:F145)</f>
        <v>498.27</v>
      </c>
      <c r="G146" s="4"/>
      <c r="H146" s="6"/>
    </row>
    <row r="147" spans="1:8" x14ac:dyDescent="0.2">
      <c r="A147" s="46" t="s">
        <v>225</v>
      </c>
      <c r="B147" s="47"/>
      <c r="C147" s="47"/>
      <c r="D147" s="47"/>
      <c r="E147" s="47"/>
      <c r="F147" s="47"/>
      <c r="G147" s="47"/>
      <c r="H147" s="48"/>
    </row>
    <row r="148" spans="1:8" x14ac:dyDescent="0.2">
      <c r="A148" s="6" t="s">
        <v>93</v>
      </c>
      <c r="B148" s="102">
        <v>220</v>
      </c>
      <c r="C148" s="140">
        <v>14.88</v>
      </c>
      <c r="D148" s="140">
        <v>17.510000000000002</v>
      </c>
      <c r="E148" s="140">
        <v>37.520000000000003</v>
      </c>
      <c r="F148" s="140">
        <v>367.84</v>
      </c>
      <c r="G148" s="111" t="s">
        <v>94</v>
      </c>
      <c r="H148" s="62" t="s">
        <v>95</v>
      </c>
    </row>
    <row r="149" spans="1:8" ht="20.399999999999999" x14ac:dyDescent="0.2">
      <c r="A149" s="85" t="s">
        <v>76</v>
      </c>
      <c r="B149" s="102">
        <v>60</v>
      </c>
      <c r="C149" s="122">
        <v>0.66</v>
      </c>
      <c r="D149" s="122">
        <v>0.12</v>
      </c>
      <c r="E149" s="122">
        <v>2.2799999999999998</v>
      </c>
      <c r="F149" s="122">
        <v>13.2</v>
      </c>
      <c r="G149" s="86" t="s">
        <v>77</v>
      </c>
      <c r="H149" s="11" t="s">
        <v>78</v>
      </c>
    </row>
    <row r="150" spans="1:8" s="83" customFormat="1" ht="10.5" customHeight="1" x14ac:dyDescent="0.3">
      <c r="A150" s="11" t="s">
        <v>21</v>
      </c>
      <c r="B150" s="42">
        <v>215</v>
      </c>
      <c r="C150" s="10">
        <v>7.0000000000000007E-2</v>
      </c>
      <c r="D150" s="10">
        <v>0.02</v>
      </c>
      <c r="E150" s="82">
        <v>15</v>
      </c>
      <c r="F150" s="10">
        <v>60</v>
      </c>
      <c r="G150" s="69" t="s">
        <v>22</v>
      </c>
      <c r="H150" s="70" t="s">
        <v>23</v>
      </c>
    </row>
    <row r="151" spans="1:8" x14ac:dyDescent="0.2">
      <c r="A151" s="14" t="s">
        <v>79</v>
      </c>
      <c r="B151" s="38">
        <v>20</v>
      </c>
      <c r="C151" s="7">
        <f>3.2/2</f>
        <v>1.6</v>
      </c>
      <c r="D151" s="7">
        <f>0.4/2</f>
        <v>0.2</v>
      </c>
      <c r="E151" s="7">
        <f>20.4/2</f>
        <v>10.199999999999999</v>
      </c>
      <c r="F151" s="7">
        <v>50</v>
      </c>
      <c r="G151" s="82" t="s">
        <v>46</v>
      </c>
      <c r="H151" s="11" t="s">
        <v>49</v>
      </c>
    </row>
    <row r="152" spans="1:8" x14ac:dyDescent="0.2">
      <c r="A152" s="16" t="s">
        <v>25</v>
      </c>
      <c r="B152" s="4">
        <f>SUM(B148:B151)</f>
        <v>515</v>
      </c>
      <c r="C152" s="31">
        <f>SUM(C148:C151)</f>
        <v>17.21</v>
      </c>
      <c r="D152" s="31">
        <f>SUM(D148:D151)</f>
        <v>17.850000000000001</v>
      </c>
      <c r="E152" s="31">
        <f>SUM(E148:E151)</f>
        <v>65</v>
      </c>
      <c r="F152" s="31">
        <f>SUM(F148:F151)</f>
        <v>491.03999999999996</v>
      </c>
      <c r="G152" s="4"/>
      <c r="H152" s="6"/>
    </row>
    <row r="153" spans="1:8" x14ac:dyDescent="0.2">
      <c r="A153" s="49" t="s">
        <v>226</v>
      </c>
      <c r="B153" s="75"/>
      <c r="C153" s="75"/>
      <c r="D153" s="75"/>
      <c r="E153" s="75"/>
      <c r="F153" s="75"/>
      <c r="G153" s="50"/>
      <c r="H153" s="51"/>
    </row>
    <row r="154" spans="1:8" s="12" customFormat="1" ht="12.75" customHeight="1" x14ac:dyDescent="0.2">
      <c r="A154" s="62" t="s">
        <v>128</v>
      </c>
      <c r="B154" s="113">
        <v>260</v>
      </c>
      <c r="C154" s="60">
        <v>1.51</v>
      </c>
      <c r="D154" s="60">
        <v>6.39</v>
      </c>
      <c r="E154" s="60">
        <v>7.99</v>
      </c>
      <c r="F154" s="60">
        <v>94.43</v>
      </c>
      <c r="G154" s="101" t="s">
        <v>166</v>
      </c>
      <c r="H154" s="108" t="s">
        <v>130</v>
      </c>
    </row>
    <row r="155" spans="1:8" s="19" customFormat="1" ht="13.5" customHeight="1" x14ac:dyDescent="0.2">
      <c r="A155" s="6" t="s">
        <v>131</v>
      </c>
      <c r="B155" s="10">
        <v>90</v>
      </c>
      <c r="C155" s="8">
        <v>14.68</v>
      </c>
      <c r="D155" s="8">
        <v>9.98</v>
      </c>
      <c r="E155" s="8">
        <v>11.03</v>
      </c>
      <c r="F155" s="8">
        <v>180.7</v>
      </c>
      <c r="G155" s="82" t="s">
        <v>132</v>
      </c>
      <c r="H155" s="11" t="s">
        <v>133</v>
      </c>
    </row>
    <row r="156" spans="1:8" s="19" customFormat="1" ht="21.75" customHeight="1" x14ac:dyDescent="0.2">
      <c r="A156" s="6" t="s">
        <v>86</v>
      </c>
      <c r="B156" s="10">
        <v>150</v>
      </c>
      <c r="C156" s="8">
        <v>3.65</v>
      </c>
      <c r="D156" s="8">
        <v>5.37</v>
      </c>
      <c r="E156" s="8">
        <v>36.68</v>
      </c>
      <c r="F156" s="8">
        <v>209.7</v>
      </c>
      <c r="G156" s="10" t="s">
        <v>87</v>
      </c>
      <c r="H156" s="6" t="s">
        <v>88</v>
      </c>
    </row>
    <row r="157" spans="1:8" ht="20.399999999999999" x14ac:dyDescent="0.2">
      <c r="A157" s="85" t="s">
        <v>76</v>
      </c>
      <c r="B157" s="102">
        <v>60</v>
      </c>
      <c r="C157" s="122">
        <v>0.66</v>
      </c>
      <c r="D157" s="122">
        <v>0.12</v>
      </c>
      <c r="E157" s="122">
        <v>2.2799999999999998</v>
      </c>
      <c r="F157" s="122">
        <v>13.2</v>
      </c>
      <c r="G157" s="86" t="s">
        <v>77</v>
      </c>
      <c r="H157" s="11" t="s">
        <v>78</v>
      </c>
    </row>
    <row r="158" spans="1:8" x14ac:dyDescent="0.2">
      <c r="A158" s="6" t="s">
        <v>134</v>
      </c>
      <c r="B158" s="42">
        <v>200</v>
      </c>
      <c r="C158" s="41">
        <v>0.33</v>
      </c>
      <c r="D158" s="41">
        <v>0</v>
      </c>
      <c r="E158" s="41">
        <v>22.78</v>
      </c>
      <c r="F158" s="41">
        <v>94.44</v>
      </c>
      <c r="G158" s="66" t="s">
        <v>135</v>
      </c>
      <c r="H158" s="11" t="s">
        <v>136</v>
      </c>
    </row>
    <row r="159" spans="1:8" x14ac:dyDescent="0.2">
      <c r="A159" s="14" t="s">
        <v>45</v>
      </c>
      <c r="B159" s="7">
        <v>20</v>
      </c>
      <c r="C159" s="124">
        <v>1.3</v>
      </c>
      <c r="D159" s="124">
        <v>0.2</v>
      </c>
      <c r="E159" s="124">
        <v>8.6</v>
      </c>
      <c r="F159" s="124">
        <v>43</v>
      </c>
      <c r="G159" s="41">
        <v>11</v>
      </c>
      <c r="H159" s="11" t="s">
        <v>47</v>
      </c>
    </row>
    <row r="160" spans="1:8" x14ac:dyDescent="0.2">
      <c r="A160" s="16" t="s">
        <v>25</v>
      </c>
      <c r="B160" s="4">
        <f>SUM(B154:B159)</f>
        <v>780</v>
      </c>
      <c r="C160" s="126">
        <f>SUM(C154:C159)</f>
        <v>22.13</v>
      </c>
      <c r="D160" s="126">
        <f>SUM(D154:D159)</f>
        <v>22.060000000000002</v>
      </c>
      <c r="E160" s="126">
        <f>SUM(E154:E159)</f>
        <v>89.36</v>
      </c>
      <c r="F160" s="126">
        <f>SUM(F154:F159)</f>
        <v>635.47</v>
      </c>
      <c r="G160" s="4"/>
      <c r="H160" s="6"/>
    </row>
    <row r="161" spans="1:256" x14ac:dyDescent="0.2">
      <c r="A161" s="46" t="s">
        <v>227</v>
      </c>
      <c r="B161" s="47"/>
      <c r="C161" s="47"/>
      <c r="D161" s="47"/>
      <c r="E161" s="47"/>
      <c r="F161" s="47"/>
      <c r="G161" s="47"/>
      <c r="H161" s="48"/>
    </row>
    <row r="162" spans="1:256" s="83" customFormat="1" x14ac:dyDescent="0.3">
      <c r="A162" s="11" t="s">
        <v>207</v>
      </c>
      <c r="B162" s="135">
        <v>100</v>
      </c>
      <c r="C162" s="115">
        <v>12.78</v>
      </c>
      <c r="D162" s="115">
        <v>14.16</v>
      </c>
      <c r="E162" s="115">
        <v>37.659999999999997</v>
      </c>
      <c r="F162" s="115">
        <v>333</v>
      </c>
      <c r="G162" s="66" t="s">
        <v>208</v>
      </c>
      <c r="H162" s="11" t="s">
        <v>209</v>
      </c>
    </row>
    <row r="163" spans="1:256" s="83" customFormat="1" ht="10.5" customHeight="1" x14ac:dyDescent="0.3">
      <c r="A163" s="11" t="s">
        <v>21</v>
      </c>
      <c r="B163" s="42">
        <v>215</v>
      </c>
      <c r="C163" s="10">
        <v>7.0000000000000007E-2</v>
      </c>
      <c r="D163" s="10">
        <v>0.02</v>
      </c>
      <c r="E163" s="82">
        <v>15</v>
      </c>
      <c r="F163" s="10">
        <v>60</v>
      </c>
      <c r="G163" s="69" t="s">
        <v>22</v>
      </c>
      <c r="H163" s="70" t="s">
        <v>23</v>
      </c>
    </row>
    <row r="164" spans="1:256" x14ac:dyDescent="0.2">
      <c r="A164" s="127" t="s">
        <v>25</v>
      </c>
      <c r="B164" s="128">
        <f>SUM(B162:B163)</f>
        <v>315</v>
      </c>
      <c r="C164" s="128">
        <f>SUM(C162:C163)</f>
        <v>12.85</v>
      </c>
      <c r="D164" s="128">
        <f>SUM(D162:D163)</f>
        <v>14.18</v>
      </c>
      <c r="E164" s="128">
        <f>SUM(E162:E163)</f>
        <v>52.66</v>
      </c>
      <c r="F164" s="128">
        <f>SUM(F162:F163)</f>
        <v>393</v>
      </c>
      <c r="G164" s="129"/>
      <c r="H164" s="130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31"/>
      <c r="BR164" s="131"/>
      <c r="BS164" s="131"/>
      <c r="BT164" s="131"/>
      <c r="BU164" s="131"/>
      <c r="BV164" s="131"/>
      <c r="BW164" s="131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1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  <c r="CW164" s="131"/>
      <c r="CX164" s="131"/>
      <c r="CY164" s="131"/>
      <c r="CZ164" s="131"/>
      <c r="DA164" s="131"/>
      <c r="DB164" s="131"/>
      <c r="DC164" s="131"/>
      <c r="DD164" s="131"/>
      <c r="DE164" s="131"/>
      <c r="DF164" s="131"/>
      <c r="DG164" s="131"/>
      <c r="DH164" s="131"/>
      <c r="DI164" s="131"/>
      <c r="DJ164" s="131"/>
      <c r="DK164" s="131"/>
      <c r="DL164" s="131"/>
      <c r="DM164" s="131"/>
      <c r="DN164" s="131"/>
      <c r="DO164" s="131"/>
      <c r="DP164" s="131"/>
      <c r="DQ164" s="131"/>
      <c r="DR164" s="131"/>
      <c r="DS164" s="131"/>
      <c r="DT164" s="131"/>
      <c r="DU164" s="131"/>
      <c r="DV164" s="131"/>
      <c r="DW164" s="131"/>
      <c r="DX164" s="131"/>
      <c r="DY164" s="131"/>
      <c r="DZ164" s="131"/>
      <c r="EA164" s="131"/>
      <c r="EB164" s="131"/>
      <c r="EC164" s="131"/>
      <c r="ED164" s="131"/>
      <c r="EE164" s="131"/>
      <c r="EF164" s="131"/>
      <c r="EG164" s="131"/>
      <c r="EH164" s="131"/>
      <c r="EI164" s="131"/>
      <c r="EJ164" s="131"/>
      <c r="EK164" s="131"/>
      <c r="EL164" s="131"/>
      <c r="EM164" s="131"/>
      <c r="EN164" s="131"/>
      <c r="EO164" s="131"/>
      <c r="EP164" s="131"/>
      <c r="EQ164" s="131"/>
      <c r="ER164" s="131"/>
      <c r="ES164" s="131"/>
      <c r="ET164" s="131"/>
      <c r="EU164" s="131"/>
      <c r="EV164" s="131"/>
      <c r="EW164" s="131"/>
      <c r="EX164" s="131"/>
      <c r="EY164" s="131"/>
      <c r="EZ164" s="131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1"/>
      <c r="FK164" s="131"/>
      <c r="FL164" s="131"/>
      <c r="FM164" s="131"/>
      <c r="FN164" s="131"/>
      <c r="FO164" s="131"/>
      <c r="FP164" s="131"/>
      <c r="FQ164" s="131"/>
      <c r="FR164" s="131"/>
      <c r="FS164" s="131"/>
      <c r="FT164" s="131"/>
      <c r="FU164" s="131"/>
      <c r="FV164" s="131"/>
      <c r="FW164" s="131"/>
      <c r="FX164" s="131"/>
      <c r="FY164" s="131"/>
      <c r="FZ164" s="131"/>
      <c r="GA164" s="131"/>
      <c r="GB164" s="131"/>
      <c r="GC164" s="131"/>
      <c r="GD164" s="131"/>
      <c r="GE164" s="131"/>
      <c r="GF164" s="131"/>
      <c r="GG164" s="131"/>
      <c r="GH164" s="131"/>
      <c r="GI164" s="131"/>
      <c r="GJ164" s="131"/>
      <c r="GK164" s="131"/>
      <c r="GL164" s="131"/>
      <c r="GM164" s="131"/>
      <c r="GN164" s="131"/>
      <c r="GO164" s="131"/>
      <c r="GP164" s="131"/>
      <c r="GQ164" s="131"/>
      <c r="GR164" s="131"/>
      <c r="GS164" s="131"/>
      <c r="GT164" s="131"/>
      <c r="GU164" s="131"/>
      <c r="GV164" s="131"/>
      <c r="GW164" s="131"/>
      <c r="GX164" s="131"/>
      <c r="GY164" s="131"/>
      <c r="GZ164" s="131"/>
      <c r="HA164" s="131"/>
      <c r="HB164" s="131"/>
      <c r="HC164" s="131"/>
      <c r="HD164" s="131"/>
      <c r="HE164" s="131"/>
      <c r="HF164" s="131"/>
      <c r="HG164" s="131"/>
      <c r="HH164" s="131"/>
      <c r="HI164" s="131"/>
      <c r="HJ164" s="131"/>
      <c r="HK164" s="131"/>
      <c r="HL164" s="131"/>
      <c r="HM164" s="131"/>
      <c r="HN164" s="131"/>
      <c r="HO164" s="131"/>
      <c r="HP164" s="131"/>
      <c r="HQ164" s="131"/>
      <c r="HR164" s="131"/>
      <c r="HS164" s="131"/>
      <c r="HT164" s="131"/>
      <c r="HU164" s="131"/>
      <c r="HV164" s="131"/>
      <c r="HW164" s="131"/>
      <c r="HX164" s="131"/>
      <c r="HY164" s="131"/>
      <c r="HZ164" s="131"/>
      <c r="IA164" s="131"/>
      <c r="IB164" s="131"/>
      <c r="IC164" s="131"/>
      <c r="ID164" s="131"/>
      <c r="IE164" s="131"/>
      <c r="IF164" s="131"/>
      <c r="IG164" s="131"/>
      <c r="IH164" s="131"/>
      <c r="II164" s="131"/>
      <c r="IJ164" s="131"/>
      <c r="IK164" s="131"/>
      <c r="IL164" s="131"/>
      <c r="IM164" s="131"/>
      <c r="IN164" s="131"/>
      <c r="IO164" s="131"/>
      <c r="IP164" s="131"/>
      <c r="IQ164" s="131"/>
      <c r="IR164" s="131"/>
      <c r="IS164" s="131"/>
      <c r="IT164" s="131"/>
      <c r="IU164" s="131"/>
      <c r="IV164" s="131"/>
    </row>
    <row r="165" spans="1:256" x14ac:dyDescent="0.2">
      <c r="A165" s="155" t="s">
        <v>137</v>
      </c>
      <c r="B165" s="156"/>
      <c r="C165" s="156"/>
      <c r="D165" s="156"/>
      <c r="E165" s="156"/>
      <c r="F165" s="156"/>
      <c r="G165" s="156"/>
      <c r="H165" s="157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131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1"/>
      <c r="DE165" s="131"/>
      <c r="DF165" s="131"/>
      <c r="DG165" s="131"/>
      <c r="DH165" s="131"/>
      <c r="DI165" s="131"/>
      <c r="DJ165" s="131"/>
      <c r="DK165" s="131"/>
      <c r="DL165" s="131"/>
      <c r="DM165" s="131"/>
      <c r="DN165" s="131"/>
      <c r="DO165" s="131"/>
      <c r="DP165" s="131"/>
      <c r="DQ165" s="131"/>
      <c r="DR165" s="131"/>
      <c r="DS165" s="131"/>
      <c r="DT165" s="131"/>
      <c r="DU165" s="131"/>
      <c r="DV165" s="131"/>
      <c r="DW165" s="131"/>
      <c r="DX165" s="131"/>
      <c r="DY165" s="131"/>
      <c r="DZ165" s="131"/>
      <c r="EA165" s="131"/>
      <c r="EB165" s="131"/>
      <c r="EC165" s="131"/>
      <c r="ED165" s="131"/>
      <c r="EE165" s="131"/>
      <c r="EF165" s="131"/>
      <c r="EG165" s="131"/>
      <c r="EH165" s="131"/>
      <c r="EI165" s="131"/>
      <c r="EJ165" s="131"/>
      <c r="EK165" s="131"/>
      <c r="EL165" s="131"/>
      <c r="EM165" s="131"/>
      <c r="EN165" s="131"/>
      <c r="EO165" s="131"/>
      <c r="EP165" s="131"/>
      <c r="EQ165" s="131"/>
      <c r="ER165" s="131"/>
      <c r="ES165" s="131"/>
      <c r="ET165" s="131"/>
      <c r="EU165" s="131"/>
      <c r="EV165" s="131"/>
      <c r="EW165" s="131"/>
      <c r="EX165" s="131"/>
      <c r="EY165" s="131"/>
      <c r="EZ165" s="131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1"/>
      <c r="FK165" s="131"/>
      <c r="FL165" s="131"/>
      <c r="FM165" s="131"/>
      <c r="FN165" s="131"/>
      <c r="FO165" s="131"/>
      <c r="FP165" s="131"/>
      <c r="FQ165" s="131"/>
      <c r="FR165" s="131"/>
      <c r="FS165" s="131"/>
      <c r="FT165" s="131"/>
      <c r="FU165" s="131"/>
      <c r="FV165" s="131"/>
      <c r="FW165" s="131"/>
      <c r="FX165" s="131"/>
      <c r="FY165" s="131"/>
      <c r="FZ165" s="131"/>
      <c r="GA165" s="131"/>
      <c r="GB165" s="131"/>
      <c r="GC165" s="131"/>
      <c r="GD165" s="131"/>
      <c r="GE165" s="131"/>
      <c r="GF165" s="131"/>
      <c r="GG165" s="131"/>
      <c r="GH165" s="131"/>
      <c r="GI165" s="131"/>
      <c r="GJ165" s="131"/>
      <c r="GK165" s="131"/>
      <c r="GL165" s="131"/>
      <c r="GM165" s="131"/>
      <c r="GN165" s="131"/>
      <c r="GO165" s="131"/>
      <c r="GP165" s="131"/>
      <c r="GQ165" s="131"/>
      <c r="GR165" s="131"/>
      <c r="GS165" s="131"/>
      <c r="GT165" s="131"/>
      <c r="GU165" s="131"/>
      <c r="GV165" s="131"/>
      <c r="GW165" s="131"/>
      <c r="GX165" s="131"/>
      <c r="GY165" s="131"/>
      <c r="GZ165" s="131"/>
      <c r="HA165" s="131"/>
      <c r="HB165" s="131"/>
      <c r="HC165" s="131"/>
      <c r="HD165" s="131"/>
      <c r="HE165" s="131"/>
      <c r="HF165" s="131"/>
      <c r="HG165" s="131"/>
      <c r="HH165" s="131"/>
      <c r="HI165" s="131"/>
      <c r="HJ165" s="131"/>
      <c r="HK165" s="131"/>
      <c r="HL165" s="131"/>
      <c r="HM165" s="131"/>
      <c r="HN165" s="131"/>
      <c r="HO165" s="131"/>
      <c r="HP165" s="131"/>
      <c r="HQ165" s="131"/>
      <c r="HR165" s="131"/>
      <c r="HS165" s="131"/>
      <c r="HT165" s="131"/>
      <c r="HU165" s="131"/>
      <c r="HV165" s="131"/>
      <c r="HW165" s="131"/>
      <c r="HX165" s="131"/>
      <c r="HY165" s="131"/>
      <c r="HZ165" s="131"/>
      <c r="IA165" s="131"/>
      <c r="IB165" s="131"/>
      <c r="IC165" s="131"/>
      <c r="ID165" s="131"/>
      <c r="IE165" s="131"/>
      <c r="IF165" s="131"/>
      <c r="IG165" s="131"/>
      <c r="IH165" s="131"/>
      <c r="II165" s="131"/>
      <c r="IJ165" s="131"/>
      <c r="IK165" s="131"/>
      <c r="IL165" s="131"/>
      <c r="IM165" s="131"/>
      <c r="IN165" s="131"/>
      <c r="IO165" s="131"/>
      <c r="IP165" s="131"/>
      <c r="IQ165" s="131"/>
      <c r="IR165" s="131"/>
      <c r="IS165" s="131"/>
      <c r="IT165" s="131"/>
      <c r="IU165" s="131"/>
      <c r="IV165" s="131"/>
    </row>
    <row r="166" spans="1:256" x14ac:dyDescent="0.2">
      <c r="A166" s="155" t="s">
        <v>1</v>
      </c>
      <c r="B166" s="156"/>
      <c r="C166" s="156"/>
      <c r="D166" s="156"/>
      <c r="E166" s="156"/>
      <c r="F166" s="156"/>
      <c r="G166" s="156"/>
      <c r="H166" s="157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1"/>
      <c r="DE166" s="131"/>
      <c r="DF166" s="131"/>
      <c r="DG166" s="131"/>
      <c r="DH166" s="131"/>
      <c r="DI166" s="131"/>
      <c r="DJ166" s="131"/>
      <c r="DK166" s="131"/>
      <c r="DL166" s="131"/>
      <c r="DM166" s="131"/>
      <c r="DN166" s="131"/>
      <c r="DO166" s="131"/>
      <c r="DP166" s="131"/>
      <c r="DQ166" s="131"/>
      <c r="DR166" s="131"/>
      <c r="DS166" s="131"/>
      <c r="DT166" s="131"/>
      <c r="DU166" s="131"/>
      <c r="DV166" s="131"/>
      <c r="DW166" s="131"/>
      <c r="DX166" s="131"/>
      <c r="DY166" s="131"/>
      <c r="DZ166" s="131"/>
      <c r="EA166" s="131"/>
      <c r="EB166" s="131"/>
      <c r="EC166" s="131"/>
      <c r="ED166" s="131"/>
      <c r="EE166" s="131"/>
      <c r="EF166" s="131"/>
      <c r="EG166" s="131"/>
      <c r="EH166" s="131"/>
      <c r="EI166" s="131"/>
      <c r="EJ166" s="131"/>
      <c r="EK166" s="131"/>
      <c r="EL166" s="131"/>
      <c r="EM166" s="131"/>
      <c r="EN166" s="131"/>
      <c r="EO166" s="131"/>
      <c r="EP166" s="131"/>
      <c r="EQ166" s="131"/>
      <c r="ER166" s="131"/>
      <c r="ES166" s="131"/>
      <c r="ET166" s="131"/>
      <c r="EU166" s="131"/>
      <c r="EV166" s="131"/>
      <c r="EW166" s="131"/>
      <c r="EX166" s="131"/>
      <c r="EY166" s="131"/>
      <c r="EZ166" s="131"/>
      <c r="FA166" s="131"/>
      <c r="FB166" s="131"/>
      <c r="FC166" s="131"/>
      <c r="FD166" s="131"/>
      <c r="FE166" s="131"/>
      <c r="FF166" s="131"/>
      <c r="FG166" s="131"/>
      <c r="FH166" s="131"/>
      <c r="FI166" s="131"/>
      <c r="FJ166" s="131"/>
      <c r="FK166" s="131"/>
      <c r="FL166" s="131"/>
      <c r="FM166" s="131"/>
      <c r="FN166" s="131"/>
      <c r="FO166" s="131"/>
      <c r="FP166" s="131"/>
      <c r="FQ166" s="131"/>
      <c r="FR166" s="131"/>
      <c r="FS166" s="131"/>
      <c r="FT166" s="131"/>
      <c r="FU166" s="131"/>
      <c r="FV166" s="131"/>
      <c r="FW166" s="131"/>
      <c r="FX166" s="131"/>
      <c r="FY166" s="131"/>
      <c r="FZ166" s="131"/>
      <c r="GA166" s="131"/>
      <c r="GB166" s="131"/>
      <c r="GC166" s="131"/>
      <c r="GD166" s="131"/>
      <c r="GE166" s="131"/>
      <c r="GF166" s="131"/>
      <c r="GG166" s="131"/>
      <c r="GH166" s="131"/>
      <c r="GI166" s="131"/>
      <c r="GJ166" s="131"/>
      <c r="GK166" s="131"/>
      <c r="GL166" s="131"/>
      <c r="GM166" s="131"/>
      <c r="GN166" s="131"/>
      <c r="GO166" s="131"/>
      <c r="GP166" s="131"/>
      <c r="GQ166" s="131"/>
      <c r="GR166" s="131"/>
      <c r="GS166" s="131"/>
      <c r="GT166" s="131"/>
      <c r="GU166" s="131"/>
      <c r="GV166" s="131"/>
      <c r="GW166" s="131"/>
      <c r="GX166" s="131"/>
      <c r="GY166" s="131"/>
      <c r="GZ166" s="131"/>
      <c r="HA166" s="131"/>
      <c r="HB166" s="131"/>
      <c r="HC166" s="131"/>
      <c r="HD166" s="131"/>
      <c r="HE166" s="131"/>
      <c r="HF166" s="131"/>
      <c r="HG166" s="131"/>
      <c r="HH166" s="131"/>
      <c r="HI166" s="131"/>
      <c r="HJ166" s="131"/>
      <c r="HK166" s="131"/>
      <c r="HL166" s="131"/>
      <c r="HM166" s="131"/>
      <c r="HN166" s="131"/>
      <c r="HO166" s="131"/>
      <c r="HP166" s="131"/>
      <c r="HQ166" s="131"/>
      <c r="HR166" s="131"/>
      <c r="HS166" s="131"/>
      <c r="HT166" s="131"/>
      <c r="HU166" s="131"/>
      <c r="HV166" s="131"/>
      <c r="HW166" s="131"/>
      <c r="HX166" s="131"/>
      <c r="HY166" s="131"/>
      <c r="HZ166" s="131"/>
      <c r="IA166" s="131"/>
      <c r="IB166" s="131"/>
      <c r="IC166" s="131"/>
      <c r="ID166" s="131"/>
      <c r="IE166" s="131"/>
      <c r="IF166" s="131"/>
      <c r="IG166" s="131"/>
      <c r="IH166" s="131"/>
      <c r="II166" s="131"/>
      <c r="IJ166" s="131"/>
      <c r="IK166" s="131"/>
      <c r="IL166" s="131"/>
      <c r="IM166" s="131"/>
      <c r="IN166" s="131"/>
      <c r="IO166" s="131"/>
      <c r="IP166" s="131"/>
      <c r="IQ166" s="131"/>
      <c r="IR166" s="131"/>
      <c r="IS166" s="131"/>
      <c r="IT166" s="131"/>
      <c r="IU166" s="131"/>
      <c r="IV166" s="131"/>
    </row>
    <row r="167" spans="1:256" x14ac:dyDescent="0.2">
      <c r="A167" s="43" t="s">
        <v>2</v>
      </c>
      <c r="B167" s="49"/>
      <c r="C167" s="50"/>
      <c r="D167" s="50"/>
      <c r="E167" s="50"/>
      <c r="F167" s="50"/>
      <c r="G167" s="43" t="s">
        <v>4</v>
      </c>
      <c r="H167" s="43" t="s">
        <v>5</v>
      </c>
    </row>
    <row r="168" spans="1:256" x14ac:dyDescent="0.2">
      <c r="A168" s="55"/>
      <c r="B168" s="100" t="s">
        <v>6</v>
      </c>
      <c r="C168" s="121" t="s">
        <v>7</v>
      </c>
      <c r="D168" s="121" t="s">
        <v>8</v>
      </c>
      <c r="E168" s="121" t="s">
        <v>9</v>
      </c>
      <c r="F168" s="121" t="s">
        <v>10</v>
      </c>
      <c r="G168" s="55"/>
      <c r="H168" s="55"/>
    </row>
    <row r="169" spans="1:256" x14ac:dyDescent="0.2">
      <c r="A169" s="46" t="s">
        <v>224</v>
      </c>
      <c r="B169" s="47"/>
      <c r="C169" s="47"/>
      <c r="D169" s="47"/>
      <c r="E169" s="47"/>
      <c r="F169" s="47"/>
      <c r="G169" s="47"/>
      <c r="H169" s="48"/>
    </row>
    <row r="170" spans="1:256" s="33" customFormat="1" ht="12.75" customHeight="1" x14ac:dyDescent="0.3">
      <c r="A170" s="132" t="s">
        <v>60</v>
      </c>
      <c r="B170" s="133">
        <v>200</v>
      </c>
      <c r="C170" s="158">
        <v>4.4000000000000004</v>
      </c>
      <c r="D170" s="158">
        <v>4.2</v>
      </c>
      <c r="E170" s="159">
        <v>13.2</v>
      </c>
      <c r="F170" s="158">
        <v>118.6</v>
      </c>
      <c r="G170" s="116" t="s">
        <v>61</v>
      </c>
      <c r="H170" s="132" t="s">
        <v>213</v>
      </c>
    </row>
    <row r="171" spans="1:256" s="83" customFormat="1" ht="20.399999999999999" x14ac:dyDescent="0.3">
      <c r="A171" s="6" t="s">
        <v>194</v>
      </c>
      <c r="B171" s="114">
        <v>100</v>
      </c>
      <c r="C171" s="115">
        <v>8.7100000000000009</v>
      </c>
      <c r="D171" s="115">
        <v>9.68</v>
      </c>
      <c r="E171" s="115">
        <v>58.08</v>
      </c>
      <c r="F171" s="115">
        <v>361.74</v>
      </c>
      <c r="G171" s="116" t="s">
        <v>195</v>
      </c>
      <c r="H171" s="117" t="s">
        <v>196</v>
      </c>
    </row>
    <row r="172" spans="1:256" x14ac:dyDescent="0.2">
      <c r="A172" s="160" t="s">
        <v>175</v>
      </c>
      <c r="B172" s="161">
        <v>200</v>
      </c>
      <c r="C172" s="161">
        <v>0.6</v>
      </c>
      <c r="D172" s="161">
        <v>0.4</v>
      </c>
      <c r="E172" s="161">
        <v>32.6</v>
      </c>
      <c r="F172" s="161">
        <v>136.4</v>
      </c>
      <c r="G172" s="162" t="s">
        <v>176</v>
      </c>
      <c r="H172" s="163" t="s">
        <v>177</v>
      </c>
    </row>
    <row r="173" spans="1:256" x14ac:dyDescent="0.2">
      <c r="A173" s="14" t="s">
        <v>45</v>
      </c>
      <c r="B173" s="7">
        <v>20</v>
      </c>
      <c r="C173" s="124">
        <v>1.3</v>
      </c>
      <c r="D173" s="124">
        <v>0.2</v>
      </c>
      <c r="E173" s="124">
        <v>8.6</v>
      </c>
      <c r="F173" s="124">
        <v>43</v>
      </c>
      <c r="G173" s="41">
        <v>11</v>
      </c>
      <c r="H173" s="11" t="s">
        <v>47</v>
      </c>
    </row>
    <row r="174" spans="1:256" x14ac:dyDescent="0.2">
      <c r="A174" s="16" t="s">
        <v>25</v>
      </c>
      <c r="B174" s="4">
        <f>SUM(B170:B173)</f>
        <v>520</v>
      </c>
      <c r="C174" s="31">
        <f>SUM(C170:C173)</f>
        <v>15.010000000000002</v>
      </c>
      <c r="D174" s="31">
        <f>SUM(D170:D173)</f>
        <v>14.479999999999999</v>
      </c>
      <c r="E174" s="31">
        <f>SUM(E170:E173)</f>
        <v>112.47999999999999</v>
      </c>
      <c r="F174" s="31">
        <f>SUM(F170:F173)</f>
        <v>659.74</v>
      </c>
      <c r="G174" s="4"/>
      <c r="H174" s="6"/>
    </row>
    <row r="175" spans="1:256" x14ac:dyDescent="0.2">
      <c r="A175" s="46" t="s">
        <v>225</v>
      </c>
      <c r="B175" s="47"/>
      <c r="C175" s="47"/>
      <c r="D175" s="47"/>
      <c r="E175" s="47"/>
      <c r="F175" s="47"/>
      <c r="G175" s="47"/>
      <c r="H175" s="48"/>
    </row>
    <row r="176" spans="1:256" x14ac:dyDescent="0.2">
      <c r="A176" s="6" t="s">
        <v>141</v>
      </c>
      <c r="B176" s="38">
        <v>90</v>
      </c>
      <c r="C176" s="122">
        <v>11.32</v>
      </c>
      <c r="D176" s="122">
        <v>12.8</v>
      </c>
      <c r="E176" s="122">
        <v>12.2</v>
      </c>
      <c r="F176" s="122">
        <v>207.8</v>
      </c>
      <c r="G176" s="66" t="s">
        <v>142</v>
      </c>
      <c r="H176" s="123" t="s">
        <v>143</v>
      </c>
    </row>
    <row r="177" spans="1:8" ht="10.95" customHeight="1" x14ac:dyDescent="0.2">
      <c r="A177" s="11" t="s">
        <v>36</v>
      </c>
      <c r="B177" s="10">
        <v>150</v>
      </c>
      <c r="C177" s="164">
        <v>3.06</v>
      </c>
      <c r="D177" s="164">
        <v>4.8</v>
      </c>
      <c r="E177" s="164">
        <v>20.440000000000001</v>
      </c>
      <c r="F177" s="164">
        <v>137.25</v>
      </c>
      <c r="G177" s="82" t="s">
        <v>37</v>
      </c>
      <c r="H177" s="11" t="s">
        <v>38</v>
      </c>
    </row>
    <row r="178" spans="1:8" s="83" customFormat="1" ht="10.5" customHeight="1" x14ac:dyDescent="0.3">
      <c r="A178" s="11" t="s">
        <v>21</v>
      </c>
      <c r="B178" s="42">
        <v>215</v>
      </c>
      <c r="C178" s="10">
        <v>7.0000000000000007E-2</v>
      </c>
      <c r="D178" s="10">
        <v>0.02</v>
      </c>
      <c r="E178" s="82">
        <v>15</v>
      </c>
      <c r="F178" s="10">
        <v>60</v>
      </c>
      <c r="G178" s="69" t="s">
        <v>22</v>
      </c>
      <c r="H178" s="70" t="s">
        <v>23</v>
      </c>
    </row>
    <row r="179" spans="1:8" x14ac:dyDescent="0.2">
      <c r="A179" s="14" t="s">
        <v>79</v>
      </c>
      <c r="B179" s="38">
        <v>20</v>
      </c>
      <c r="C179" s="7">
        <f>3.2/2</f>
        <v>1.6</v>
      </c>
      <c r="D179" s="7">
        <f>0.4/2</f>
        <v>0.2</v>
      </c>
      <c r="E179" s="7">
        <f>20.4/2</f>
        <v>10.199999999999999</v>
      </c>
      <c r="F179" s="7">
        <v>50</v>
      </c>
      <c r="G179" s="82" t="s">
        <v>46</v>
      </c>
      <c r="H179" s="11" t="s">
        <v>49</v>
      </c>
    </row>
    <row r="180" spans="1:8" x14ac:dyDescent="0.2">
      <c r="A180" s="16" t="s">
        <v>25</v>
      </c>
      <c r="B180" s="4">
        <f>SUM(B176:B179)</f>
        <v>475</v>
      </c>
      <c r="C180" s="31">
        <f>SUM(C176:C179)</f>
        <v>16.05</v>
      </c>
      <c r="D180" s="31">
        <f>SUM(D176:D179)</f>
        <v>17.82</v>
      </c>
      <c r="E180" s="31">
        <f>SUM(E176:E179)</f>
        <v>57.84</v>
      </c>
      <c r="F180" s="31">
        <f>SUM(F176:F179)</f>
        <v>455.05</v>
      </c>
      <c r="G180" s="4"/>
      <c r="H180" s="6"/>
    </row>
    <row r="181" spans="1:8" x14ac:dyDescent="0.2">
      <c r="A181" s="49" t="s">
        <v>226</v>
      </c>
      <c r="B181" s="75"/>
      <c r="C181" s="75"/>
      <c r="D181" s="75"/>
      <c r="E181" s="75"/>
      <c r="F181" s="75"/>
      <c r="G181" s="50"/>
      <c r="H181" s="51"/>
    </row>
    <row r="182" spans="1:8" s="33" customFormat="1" ht="12.75" customHeight="1" x14ac:dyDescent="0.3">
      <c r="A182" s="132" t="s">
        <v>60</v>
      </c>
      <c r="B182" s="133">
        <v>200</v>
      </c>
      <c r="C182" s="158">
        <v>4.4000000000000004</v>
      </c>
      <c r="D182" s="158">
        <v>4.2</v>
      </c>
      <c r="E182" s="159">
        <v>13.2</v>
      </c>
      <c r="F182" s="158">
        <v>118.6</v>
      </c>
      <c r="G182" s="116" t="s">
        <v>61</v>
      </c>
      <c r="H182" s="132" t="s">
        <v>213</v>
      </c>
    </row>
    <row r="183" spans="1:8" x14ac:dyDescent="0.2">
      <c r="A183" s="6" t="s">
        <v>141</v>
      </c>
      <c r="B183" s="38">
        <v>90</v>
      </c>
      <c r="C183" s="122">
        <v>11.32</v>
      </c>
      <c r="D183" s="122">
        <v>12.8</v>
      </c>
      <c r="E183" s="122">
        <v>12.2</v>
      </c>
      <c r="F183" s="122">
        <v>207.8</v>
      </c>
      <c r="G183" s="66" t="s">
        <v>142</v>
      </c>
      <c r="H183" s="123" t="s">
        <v>143</v>
      </c>
    </row>
    <row r="184" spans="1:8" ht="11.25" customHeight="1" x14ac:dyDescent="0.2">
      <c r="A184" s="70" t="s">
        <v>33</v>
      </c>
      <c r="B184" s="38">
        <v>5</v>
      </c>
      <c r="C184" s="122">
        <v>0.04</v>
      </c>
      <c r="D184" s="122">
        <v>3.6</v>
      </c>
      <c r="E184" s="122">
        <v>0.06</v>
      </c>
      <c r="F184" s="122">
        <v>33</v>
      </c>
      <c r="G184" s="86" t="s">
        <v>34</v>
      </c>
      <c r="H184" s="123" t="s">
        <v>35</v>
      </c>
    </row>
    <row r="185" spans="1:8" ht="10.95" customHeight="1" x14ac:dyDescent="0.2">
      <c r="A185" s="11" t="s">
        <v>36</v>
      </c>
      <c r="B185" s="10">
        <v>150</v>
      </c>
      <c r="C185" s="164">
        <v>3.06</v>
      </c>
      <c r="D185" s="164">
        <v>4.8</v>
      </c>
      <c r="E185" s="164">
        <v>20.440000000000001</v>
      </c>
      <c r="F185" s="164">
        <v>137.25</v>
      </c>
      <c r="G185" s="82" t="s">
        <v>37</v>
      </c>
      <c r="H185" s="11" t="s">
        <v>38</v>
      </c>
    </row>
    <row r="186" spans="1:8" x14ac:dyDescent="0.2">
      <c r="A186" s="160" t="s">
        <v>175</v>
      </c>
      <c r="B186" s="161">
        <v>200</v>
      </c>
      <c r="C186" s="161">
        <v>0.6</v>
      </c>
      <c r="D186" s="161">
        <v>0.4</v>
      </c>
      <c r="E186" s="161">
        <v>32.6</v>
      </c>
      <c r="F186" s="161">
        <v>136.4</v>
      </c>
      <c r="G186" s="162" t="s">
        <v>176</v>
      </c>
      <c r="H186" s="163" t="s">
        <v>177</v>
      </c>
    </row>
    <row r="187" spans="1:8" x14ac:dyDescent="0.2">
      <c r="A187" s="14" t="s">
        <v>45</v>
      </c>
      <c r="B187" s="7">
        <v>20</v>
      </c>
      <c r="C187" s="124">
        <v>1.3</v>
      </c>
      <c r="D187" s="124">
        <v>0.2</v>
      </c>
      <c r="E187" s="124">
        <v>8.6</v>
      </c>
      <c r="F187" s="124">
        <v>43</v>
      </c>
      <c r="G187" s="41">
        <v>11</v>
      </c>
      <c r="H187" s="11" t="s">
        <v>47</v>
      </c>
    </row>
    <row r="188" spans="1:8" x14ac:dyDescent="0.2">
      <c r="A188" s="16" t="s">
        <v>25</v>
      </c>
      <c r="B188" s="4">
        <f>SUM(B182:B187)</f>
        <v>665</v>
      </c>
      <c r="C188" s="126">
        <f>SUM(C182:C187)</f>
        <v>20.720000000000002</v>
      </c>
      <c r="D188" s="126">
        <f>SUM(D182:D187)</f>
        <v>26</v>
      </c>
      <c r="E188" s="126">
        <f>SUM(E182:E187)</f>
        <v>87.1</v>
      </c>
      <c r="F188" s="126">
        <f>SUM(F182:F187)</f>
        <v>676.05</v>
      </c>
      <c r="G188" s="4"/>
      <c r="H188" s="6"/>
    </row>
    <row r="189" spans="1:8" x14ac:dyDescent="0.2">
      <c r="A189" s="46" t="s">
        <v>227</v>
      </c>
      <c r="B189" s="47"/>
      <c r="C189" s="47"/>
      <c r="D189" s="47"/>
      <c r="E189" s="47"/>
      <c r="F189" s="47"/>
      <c r="G189" s="47"/>
      <c r="H189" s="48"/>
    </row>
    <row r="190" spans="1:8" s="83" customFormat="1" ht="20.399999999999999" x14ac:dyDescent="0.3">
      <c r="A190" s="6" t="s">
        <v>194</v>
      </c>
      <c r="B190" s="114">
        <v>100</v>
      </c>
      <c r="C190" s="115">
        <v>8.7100000000000009</v>
      </c>
      <c r="D190" s="115">
        <v>9.68</v>
      </c>
      <c r="E190" s="115">
        <v>58.08</v>
      </c>
      <c r="F190" s="115">
        <v>361.74</v>
      </c>
      <c r="G190" s="116" t="s">
        <v>195</v>
      </c>
      <c r="H190" s="117" t="s">
        <v>196</v>
      </c>
    </row>
    <row r="191" spans="1:8" s="83" customFormat="1" ht="10.5" customHeight="1" x14ac:dyDescent="0.3">
      <c r="A191" s="11" t="s">
        <v>21</v>
      </c>
      <c r="B191" s="42">
        <v>215</v>
      </c>
      <c r="C191" s="10">
        <v>7.0000000000000007E-2</v>
      </c>
      <c r="D191" s="10">
        <v>0.02</v>
      </c>
      <c r="E191" s="82">
        <v>15</v>
      </c>
      <c r="F191" s="10">
        <v>60</v>
      </c>
      <c r="G191" s="69" t="s">
        <v>22</v>
      </c>
      <c r="H191" s="70" t="s">
        <v>23</v>
      </c>
    </row>
    <row r="192" spans="1:8" x14ac:dyDescent="0.2">
      <c r="A192" s="127" t="s">
        <v>25</v>
      </c>
      <c r="B192" s="128">
        <f>SUM(B190:B191)</f>
        <v>315</v>
      </c>
      <c r="C192" s="128">
        <f>SUM(C190:C191)</f>
        <v>8.7800000000000011</v>
      </c>
      <c r="D192" s="128">
        <f>SUM(D190:D191)</f>
        <v>9.6999999999999993</v>
      </c>
      <c r="E192" s="128">
        <f>SUM(E190:E191)</f>
        <v>73.08</v>
      </c>
      <c r="F192" s="128">
        <f>SUM(F190:F191)</f>
        <v>421.74</v>
      </c>
      <c r="G192" s="129"/>
      <c r="H192" s="130"/>
    </row>
    <row r="193" spans="1:8" x14ac:dyDescent="0.2">
      <c r="A193" s="155" t="s">
        <v>50</v>
      </c>
      <c r="B193" s="156"/>
      <c r="C193" s="156"/>
      <c r="D193" s="156"/>
      <c r="E193" s="156"/>
      <c r="F193" s="156"/>
      <c r="G193" s="156"/>
      <c r="H193" s="157"/>
    </row>
    <row r="194" spans="1:8" x14ac:dyDescent="0.2">
      <c r="A194" s="43" t="s">
        <v>2</v>
      </c>
      <c r="B194" s="49"/>
      <c r="C194" s="50"/>
      <c r="D194" s="50"/>
      <c r="E194" s="50"/>
      <c r="F194" s="50"/>
      <c r="G194" s="43" t="s">
        <v>4</v>
      </c>
      <c r="H194" s="43" t="s">
        <v>5</v>
      </c>
    </row>
    <row r="195" spans="1:8" ht="11.25" customHeight="1" x14ac:dyDescent="0.2">
      <c r="A195" s="55"/>
      <c r="B195" s="100" t="s">
        <v>6</v>
      </c>
      <c r="C195" s="121" t="s">
        <v>7</v>
      </c>
      <c r="D195" s="121" t="s">
        <v>8</v>
      </c>
      <c r="E195" s="121" t="s">
        <v>9</v>
      </c>
      <c r="F195" s="121" t="s">
        <v>10</v>
      </c>
      <c r="G195" s="55"/>
      <c r="H195" s="55"/>
    </row>
    <row r="196" spans="1:8" x14ac:dyDescent="0.2">
      <c r="A196" s="46" t="s">
        <v>224</v>
      </c>
      <c r="B196" s="47"/>
      <c r="C196" s="47"/>
      <c r="D196" s="47"/>
      <c r="E196" s="47"/>
      <c r="F196" s="47"/>
      <c r="G196" s="47"/>
      <c r="H196" s="48"/>
    </row>
    <row r="197" spans="1:8" ht="12.75" customHeight="1" x14ac:dyDescent="0.2">
      <c r="A197" s="6" t="s">
        <v>80</v>
      </c>
      <c r="B197" s="105">
        <v>200</v>
      </c>
      <c r="C197" s="136">
        <v>1.38</v>
      </c>
      <c r="D197" s="136">
        <v>5.2</v>
      </c>
      <c r="E197" s="136">
        <v>8.92</v>
      </c>
      <c r="F197" s="136">
        <v>88.2</v>
      </c>
      <c r="G197" s="101" t="s">
        <v>81</v>
      </c>
      <c r="H197" s="108" t="s">
        <v>82</v>
      </c>
    </row>
    <row r="198" spans="1:8" s="83" customFormat="1" x14ac:dyDescent="0.3">
      <c r="A198" s="137" t="s">
        <v>96</v>
      </c>
      <c r="B198" s="102">
        <v>60</v>
      </c>
      <c r="C198" s="122">
        <v>7.22</v>
      </c>
      <c r="D198" s="122">
        <v>7.4</v>
      </c>
      <c r="E198" s="122">
        <v>16.399999999999999</v>
      </c>
      <c r="F198" s="122">
        <v>159.80000000000001</v>
      </c>
      <c r="G198" s="165" t="s">
        <v>206</v>
      </c>
      <c r="H198" s="132" t="s">
        <v>97</v>
      </c>
    </row>
    <row r="199" spans="1:8" x14ac:dyDescent="0.2">
      <c r="A199" s="6" t="s">
        <v>89</v>
      </c>
      <c r="B199" s="10">
        <v>200</v>
      </c>
      <c r="C199" s="42">
        <v>0</v>
      </c>
      <c r="D199" s="42">
        <v>0</v>
      </c>
      <c r="E199" s="42">
        <v>19.97</v>
      </c>
      <c r="F199" s="42">
        <v>76</v>
      </c>
      <c r="G199" s="82" t="s">
        <v>90</v>
      </c>
      <c r="H199" s="11" t="s">
        <v>91</v>
      </c>
    </row>
    <row r="200" spans="1:8" x14ac:dyDescent="0.2">
      <c r="A200" s="14" t="s">
        <v>45</v>
      </c>
      <c r="B200" s="7">
        <v>20</v>
      </c>
      <c r="C200" s="124">
        <v>1.3</v>
      </c>
      <c r="D200" s="124">
        <v>0.2</v>
      </c>
      <c r="E200" s="124">
        <v>8.6</v>
      </c>
      <c r="F200" s="124">
        <v>43</v>
      </c>
      <c r="G200" s="41">
        <v>11</v>
      </c>
      <c r="H200" s="11" t="s">
        <v>47</v>
      </c>
    </row>
    <row r="201" spans="1:8" x14ac:dyDescent="0.2">
      <c r="A201" s="16" t="s">
        <v>25</v>
      </c>
      <c r="B201" s="4">
        <f>SUM(B197:B200)</f>
        <v>480</v>
      </c>
      <c r="C201" s="31">
        <f>SUM(C197:C200)</f>
        <v>9.9</v>
      </c>
      <c r="D201" s="31">
        <f>SUM(D197:D200)</f>
        <v>12.8</v>
      </c>
      <c r="E201" s="31">
        <f>SUM(E197:E200)</f>
        <v>53.89</v>
      </c>
      <c r="F201" s="31">
        <f>SUM(F197:F200)</f>
        <v>367</v>
      </c>
      <c r="G201" s="4"/>
      <c r="H201" s="6"/>
    </row>
    <row r="202" spans="1:8" x14ac:dyDescent="0.2">
      <c r="A202" s="46" t="s">
        <v>225</v>
      </c>
      <c r="B202" s="47"/>
      <c r="C202" s="47"/>
      <c r="D202" s="47"/>
      <c r="E202" s="47"/>
      <c r="F202" s="47"/>
      <c r="G202" s="47"/>
      <c r="H202" s="48"/>
    </row>
    <row r="203" spans="1:8" x14ac:dyDescent="0.2">
      <c r="A203" s="85" t="s">
        <v>233</v>
      </c>
      <c r="B203" s="102">
        <v>100</v>
      </c>
      <c r="C203" s="122">
        <v>14.1</v>
      </c>
      <c r="D203" s="122">
        <v>15.3</v>
      </c>
      <c r="E203" s="122">
        <v>3.2</v>
      </c>
      <c r="F203" s="122">
        <v>205.9</v>
      </c>
      <c r="G203" s="61" t="s">
        <v>234</v>
      </c>
      <c r="H203" s="11" t="s">
        <v>235</v>
      </c>
    </row>
    <row r="204" spans="1:8" x14ac:dyDescent="0.2">
      <c r="A204" s="14" t="s">
        <v>104</v>
      </c>
      <c r="B204" s="102">
        <v>150</v>
      </c>
      <c r="C204" s="41">
        <v>8.6</v>
      </c>
      <c r="D204" s="41">
        <v>6.09</v>
      </c>
      <c r="E204" s="41">
        <v>38.64</v>
      </c>
      <c r="F204" s="41">
        <v>243.75</v>
      </c>
      <c r="G204" s="69" t="s">
        <v>105</v>
      </c>
      <c r="H204" s="72" t="s">
        <v>106</v>
      </c>
    </row>
    <row r="205" spans="1:8" s="83" customFormat="1" ht="10.5" customHeight="1" x14ac:dyDescent="0.3">
      <c r="A205" s="11" t="s">
        <v>21</v>
      </c>
      <c r="B205" s="42">
        <v>215</v>
      </c>
      <c r="C205" s="10">
        <v>7.0000000000000007E-2</v>
      </c>
      <c r="D205" s="10">
        <v>0.02</v>
      </c>
      <c r="E205" s="82">
        <v>15</v>
      </c>
      <c r="F205" s="10">
        <v>60</v>
      </c>
      <c r="G205" s="69" t="s">
        <v>22</v>
      </c>
      <c r="H205" s="70" t="s">
        <v>23</v>
      </c>
    </row>
    <row r="206" spans="1:8" x14ac:dyDescent="0.2">
      <c r="A206" s="14" t="s">
        <v>79</v>
      </c>
      <c r="B206" s="38">
        <v>20</v>
      </c>
      <c r="C206" s="7">
        <f>3.2/2</f>
        <v>1.6</v>
      </c>
      <c r="D206" s="7">
        <f>0.4/2</f>
        <v>0.2</v>
      </c>
      <c r="E206" s="7">
        <f>20.4/2</f>
        <v>10.199999999999999</v>
      </c>
      <c r="F206" s="7">
        <v>50</v>
      </c>
      <c r="G206" s="82" t="s">
        <v>46</v>
      </c>
      <c r="H206" s="11" t="s">
        <v>49</v>
      </c>
    </row>
    <row r="207" spans="1:8" x14ac:dyDescent="0.2">
      <c r="A207" s="16" t="s">
        <v>25</v>
      </c>
      <c r="B207" s="4">
        <f>SUM(B203:B206)</f>
        <v>485</v>
      </c>
      <c r="C207" s="31">
        <f>SUM(C203:C206)</f>
        <v>24.37</v>
      </c>
      <c r="D207" s="31">
        <f>SUM(D203:D206)</f>
        <v>21.61</v>
      </c>
      <c r="E207" s="31">
        <f>SUM(E203:E206)</f>
        <v>67.040000000000006</v>
      </c>
      <c r="F207" s="31">
        <f>SUM(F203:F206)</f>
        <v>559.65</v>
      </c>
      <c r="G207" s="4"/>
      <c r="H207" s="6"/>
    </row>
    <row r="208" spans="1:8" x14ac:dyDescent="0.2">
      <c r="A208" s="49" t="s">
        <v>226</v>
      </c>
      <c r="B208" s="75"/>
      <c r="C208" s="75"/>
      <c r="D208" s="75"/>
      <c r="E208" s="75"/>
      <c r="F208" s="75"/>
      <c r="G208" s="50"/>
      <c r="H208" s="51"/>
    </row>
    <row r="209" spans="1:256" ht="12.75" customHeight="1" x14ac:dyDescent="0.2">
      <c r="A209" s="6" t="s">
        <v>80</v>
      </c>
      <c r="B209" s="105">
        <v>200</v>
      </c>
      <c r="C209" s="136">
        <v>1.38</v>
      </c>
      <c r="D209" s="136">
        <v>5.2</v>
      </c>
      <c r="E209" s="136">
        <v>8.92</v>
      </c>
      <c r="F209" s="136">
        <v>88.2</v>
      </c>
      <c r="G209" s="101" t="s">
        <v>81</v>
      </c>
      <c r="H209" s="108" t="s">
        <v>82</v>
      </c>
    </row>
    <row r="210" spans="1:256" x14ac:dyDescent="0.2">
      <c r="A210" s="85" t="s">
        <v>233</v>
      </c>
      <c r="B210" s="102">
        <v>100</v>
      </c>
      <c r="C210" s="122">
        <v>14.1</v>
      </c>
      <c r="D210" s="122">
        <v>15.3</v>
      </c>
      <c r="E210" s="122">
        <v>3.2</v>
      </c>
      <c r="F210" s="122">
        <v>205.9</v>
      </c>
      <c r="G210" s="61" t="s">
        <v>234</v>
      </c>
      <c r="H210" s="11" t="s">
        <v>235</v>
      </c>
    </row>
    <row r="211" spans="1:256" x14ac:dyDescent="0.2">
      <c r="A211" s="14" t="s">
        <v>104</v>
      </c>
      <c r="B211" s="102">
        <v>150</v>
      </c>
      <c r="C211" s="41">
        <v>8.6</v>
      </c>
      <c r="D211" s="41">
        <v>6.09</v>
      </c>
      <c r="E211" s="41">
        <v>38.64</v>
      </c>
      <c r="F211" s="41">
        <v>243.75</v>
      </c>
      <c r="G211" s="69" t="s">
        <v>105</v>
      </c>
      <c r="H211" s="72" t="s">
        <v>106</v>
      </c>
    </row>
    <row r="212" spans="1:256" x14ac:dyDescent="0.2">
      <c r="A212" s="6" t="s">
        <v>54</v>
      </c>
      <c r="B212" s="38">
        <v>100</v>
      </c>
      <c r="C212" s="7">
        <v>0.4</v>
      </c>
      <c r="D212" s="7">
        <v>0.4</v>
      </c>
      <c r="E212" s="7">
        <f>19.6/2</f>
        <v>9.8000000000000007</v>
      </c>
      <c r="F212" s="7">
        <f>94/2</f>
        <v>47</v>
      </c>
      <c r="G212" s="66" t="s">
        <v>55</v>
      </c>
      <c r="H212" s="6" t="s">
        <v>56</v>
      </c>
    </row>
    <row r="213" spans="1:256" x14ac:dyDescent="0.2">
      <c r="A213" s="6" t="s">
        <v>89</v>
      </c>
      <c r="B213" s="10">
        <v>200</v>
      </c>
      <c r="C213" s="10">
        <v>0</v>
      </c>
      <c r="D213" s="10">
        <v>0</v>
      </c>
      <c r="E213" s="10">
        <v>19.97</v>
      </c>
      <c r="F213" s="10">
        <v>76</v>
      </c>
      <c r="G213" s="82" t="s">
        <v>90</v>
      </c>
      <c r="H213" s="11" t="s">
        <v>91</v>
      </c>
    </row>
    <row r="214" spans="1:256" x14ac:dyDescent="0.2">
      <c r="A214" s="14" t="s">
        <v>45</v>
      </c>
      <c r="B214" s="7">
        <v>20</v>
      </c>
      <c r="C214" s="124">
        <v>1.3</v>
      </c>
      <c r="D214" s="124">
        <v>0.2</v>
      </c>
      <c r="E214" s="124">
        <v>8.6</v>
      </c>
      <c r="F214" s="124">
        <v>43</v>
      </c>
      <c r="G214" s="41">
        <v>11</v>
      </c>
      <c r="H214" s="11" t="s">
        <v>47</v>
      </c>
    </row>
    <row r="215" spans="1:256" x14ac:dyDescent="0.2">
      <c r="A215" s="16" t="s">
        <v>25</v>
      </c>
      <c r="B215" s="4">
        <f>SUM(B209:B214)</f>
        <v>770</v>
      </c>
      <c r="C215" s="126">
        <f>SUM(C209:C214)</f>
        <v>25.779999999999998</v>
      </c>
      <c r="D215" s="126">
        <f>SUM(D209:D214)</f>
        <v>27.189999999999998</v>
      </c>
      <c r="E215" s="126">
        <f>SUM(E209:E214)</f>
        <v>89.13</v>
      </c>
      <c r="F215" s="126">
        <f>SUM(F209:F214)</f>
        <v>703.85</v>
      </c>
      <c r="G215" s="4"/>
      <c r="H215" s="6"/>
    </row>
    <row r="216" spans="1:256" x14ac:dyDescent="0.2">
      <c r="A216" s="46" t="s">
        <v>227</v>
      </c>
      <c r="B216" s="47"/>
      <c r="C216" s="47"/>
      <c r="D216" s="47"/>
      <c r="E216" s="47"/>
      <c r="F216" s="47"/>
      <c r="G216" s="47"/>
      <c r="H216" s="48"/>
    </row>
    <row r="217" spans="1:256" s="144" customFormat="1" x14ac:dyDescent="0.3">
      <c r="A217" s="141" t="s">
        <v>96</v>
      </c>
      <c r="B217" s="142">
        <v>100</v>
      </c>
      <c r="C217" s="122">
        <v>12.03</v>
      </c>
      <c r="D217" s="122">
        <v>12.3</v>
      </c>
      <c r="E217" s="122">
        <v>27.3</v>
      </c>
      <c r="F217" s="122">
        <v>266.3</v>
      </c>
      <c r="G217" s="143">
        <v>430</v>
      </c>
      <c r="H217" s="141" t="s">
        <v>97</v>
      </c>
    </row>
    <row r="218" spans="1:256" s="83" customFormat="1" ht="10.5" customHeight="1" x14ac:dyDescent="0.3">
      <c r="A218" s="11" t="s">
        <v>21</v>
      </c>
      <c r="B218" s="42">
        <v>215</v>
      </c>
      <c r="C218" s="10">
        <v>7.0000000000000007E-2</v>
      </c>
      <c r="D218" s="10">
        <v>0.02</v>
      </c>
      <c r="E218" s="82">
        <v>15</v>
      </c>
      <c r="F218" s="10">
        <v>60</v>
      </c>
      <c r="G218" s="69" t="s">
        <v>22</v>
      </c>
      <c r="H218" s="70" t="s">
        <v>23</v>
      </c>
    </row>
    <row r="219" spans="1:256" x14ac:dyDescent="0.2">
      <c r="A219" s="127" t="s">
        <v>25</v>
      </c>
      <c r="B219" s="128">
        <f>SUM(B217:B218)</f>
        <v>315</v>
      </c>
      <c r="C219" s="128">
        <f>SUM(C217:C218)</f>
        <v>12.1</v>
      </c>
      <c r="D219" s="128">
        <f>SUM(D217:D218)</f>
        <v>12.32</v>
      </c>
      <c r="E219" s="128">
        <f>SUM(E217:E218)</f>
        <v>42.3</v>
      </c>
      <c r="F219" s="128">
        <f>SUM(F217:F218)</f>
        <v>326.3</v>
      </c>
      <c r="G219" s="129"/>
      <c r="H219" s="130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  <c r="CA219" s="131"/>
      <c r="CB219" s="131"/>
      <c r="CC219" s="131"/>
      <c r="CD219" s="131"/>
      <c r="CE219" s="131"/>
      <c r="CF219" s="131"/>
      <c r="CG219" s="131"/>
      <c r="CH219" s="131"/>
      <c r="CI219" s="131"/>
      <c r="CJ219" s="131"/>
      <c r="CK219" s="131"/>
      <c r="CL219" s="131"/>
      <c r="CM219" s="131"/>
      <c r="CN219" s="131"/>
      <c r="CO219" s="131"/>
      <c r="CP219" s="131"/>
      <c r="CQ219" s="131"/>
      <c r="CR219" s="131"/>
      <c r="CS219" s="131"/>
      <c r="CT219" s="131"/>
      <c r="CU219" s="131"/>
      <c r="CV219" s="131"/>
      <c r="CW219" s="131"/>
      <c r="CX219" s="131"/>
      <c r="CY219" s="131"/>
      <c r="CZ219" s="131"/>
      <c r="DA219" s="131"/>
      <c r="DB219" s="131"/>
      <c r="DC219" s="131"/>
      <c r="DD219" s="131"/>
      <c r="DE219" s="131"/>
      <c r="DF219" s="131"/>
      <c r="DG219" s="131"/>
      <c r="DH219" s="131"/>
      <c r="DI219" s="131"/>
      <c r="DJ219" s="131"/>
      <c r="DK219" s="131"/>
      <c r="DL219" s="131"/>
      <c r="DM219" s="131"/>
      <c r="DN219" s="131"/>
      <c r="DO219" s="131"/>
      <c r="DP219" s="131"/>
      <c r="DQ219" s="131"/>
      <c r="DR219" s="131"/>
      <c r="DS219" s="131"/>
      <c r="DT219" s="131"/>
      <c r="DU219" s="131"/>
      <c r="DV219" s="131"/>
      <c r="DW219" s="131"/>
      <c r="DX219" s="131"/>
      <c r="DY219" s="131"/>
      <c r="DZ219" s="131"/>
      <c r="EA219" s="131"/>
      <c r="EB219" s="131"/>
      <c r="EC219" s="131"/>
      <c r="ED219" s="131"/>
      <c r="EE219" s="131"/>
      <c r="EF219" s="131"/>
      <c r="EG219" s="131"/>
      <c r="EH219" s="131"/>
      <c r="EI219" s="131"/>
      <c r="EJ219" s="131"/>
      <c r="EK219" s="131"/>
      <c r="EL219" s="131"/>
      <c r="EM219" s="131"/>
      <c r="EN219" s="131"/>
      <c r="EO219" s="131"/>
      <c r="EP219" s="131"/>
      <c r="EQ219" s="131"/>
      <c r="ER219" s="131"/>
      <c r="ES219" s="131"/>
      <c r="ET219" s="131"/>
      <c r="EU219" s="131"/>
      <c r="EV219" s="131"/>
      <c r="EW219" s="131"/>
      <c r="EX219" s="131"/>
      <c r="EY219" s="131"/>
      <c r="EZ219" s="131"/>
      <c r="FA219" s="131"/>
      <c r="FB219" s="131"/>
      <c r="FC219" s="131"/>
      <c r="FD219" s="131"/>
      <c r="FE219" s="131"/>
      <c r="FF219" s="131"/>
      <c r="FG219" s="131"/>
      <c r="FH219" s="131"/>
      <c r="FI219" s="131"/>
      <c r="FJ219" s="131"/>
      <c r="FK219" s="131"/>
      <c r="FL219" s="131"/>
      <c r="FM219" s="131"/>
      <c r="FN219" s="131"/>
      <c r="FO219" s="131"/>
      <c r="FP219" s="131"/>
      <c r="FQ219" s="131"/>
      <c r="FR219" s="131"/>
      <c r="FS219" s="131"/>
      <c r="FT219" s="131"/>
      <c r="FU219" s="131"/>
      <c r="FV219" s="131"/>
      <c r="FW219" s="131"/>
      <c r="FX219" s="131"/>
      <c r="FY219" s="131"/>
      <c r="FZ219" s="131"/>
      <c r="GA219" s="131"/>
      <c r="GB219" s="131"/>
      <c r="GC219" s="131"/>
      <c r="GD219" s="131"/>
      <c r="GE219" s="131"/>
      <c r="GF219" s="131"/>
      <c r="GG219" s="131"/>
      <c r="GH219" s="131"/>
      <c r="GI219" s="131"/>
      <c r="GJ219" s="131"/>
      <c r="GK219" s="131"/>
      <c r="GL219" s="131"/>
      <c r="GM219" s="131"/>
      <c r="GN219" s="131"/>
      <c r="GO219" s="131"/>
      <c r="GP219" s="131"/>
      <c r="GQ219" s="131"/>
      <c r="GR219" s="131"/>
      <c r="GS219" s="131"/>
      <c r="GT219" s="131"/>
      <c r="GU219" s="131"/>
      <c r="GV219" s="131"/>
      <c r="GW219" s="131"/>
      <c r="GX219" s="131"/>
      <c r="GY219" s="131"/>
      <c r="GZ219" s="131"/>
      <c r="HA219" s="131"/>
      <c r="HB219" s="131"/>
      <c r="HC219" s="131"/>
      <c r="HD219" s="131"/>
      <c r="HE219" s="131"/>
      <c r="HF219" s="131"/>
      <c r="HG219" s="131"/>
      <c r="HH219" s="131"/>
      <c r="HI219" s="131"/>
      <c r="HJ219" s="131"/>
      <c r="HK219" s="131"/>
      <c r="HL219" s="131"/>
      <c r="HM219" s="131"/>
      <c r="HN219" s="131"/>
      <c r="HO219" s="131"/>
      <c r="HP219" s="131"/>
      <c r="HQ219" s="131"/>
      <c r="HR219" s="131"/>
      <c r="HS219" s="131"/>
      <c r="HT219" s="131"/>
      <c r="HU219" s="131"/>
      <c r="HV219" s="131"/>
      <c r="HW219" s="131"/>
      <c r="HX219" s="131"/>
      <c r="HY219" s="131"/>
      <c r="HZ219" s="131"/>
      <c r="IA219" s="131"/>
      <c r="IB219" s="131"/>
      <c r="IC219" s="131"/>
      <c r="ID219" s="131"/>
      <c r="IE219" s="131"/>
      <c r="IF219" s="131"/>
      <c r="IG219" s="131"/>
      <c r="IH219" s="131"/>
      <c r="II219" s="131"/>
      <c r="IJ219" s="131"/>
      <c r="IK219" s="131"/>
      <c r="IL219" s="131"/>
      <c r="IM219" s="131"/>
      <c r="IN219" s="131"/>
      <c r="IO219" s="131"/>
      <c r="IP219" s="131"/>
      <c r="IQ219" s="131"/>
      <c r="IR219" s="131"/>
      <c r="IS219" s="131"/>
      <c r="IT219" s="131"/>
      <c r="IU219" s="131"/>
      <c r="IV219" s="131"/>
    </row>
    <row r="220" spans="1:256" x14ac:dyDescent="0.2">
      <c r="A220" s="79" t="s">
        <v>72</v>
      </c>
      <c r="B220" s="50"/>
      <c r="C220" s="50"/>
      <c r="D220" s="50"/>
      <c r="E220" s="50"/>
      <c r="F220" s="50"/>
      <c r="G220" s="75"/>
      <c r="H220" s="80"/>
    </row>
    <row r="221" spans="1:256" x14ac:dyDescent="0.2">
      <c r="A221" s="43" t="s">
        <v>2</v>
      </c>
      <c r="B221" s="49"/>
      <c r="C221" s="50"/>
      <c r="D221" s="50"/>
      <c r="E221" s="50"/>
      <c r="F221" s="50"/>
      <c r="G221" s="43" t="s">
        <v>4</v>
      </c>
      <c r="H221" s="43" t="s">
        <v>5</v>
      </c>
    </row>
    <row r="222" spans="1:256" ht="13.5" customHeight="1" x14ac:dyDescent="0.2">
      <c r="A222" s="55"/>
      <c r="B222" s="100" t="s">
        <v>6</v>
      </c>
      <c r="C222" s="121" t="s">
        <v>7</v>
      </c>
      <c r="D222" s="121" t="s">
        <v>8</v>
      </c>
      <c r="E222" s="121" t="s">
        <v>9</v>
      </c>
      <c r="F222" s="121" t="s">
        <v>10</v>
      </c>
      <c r="G222" s="55"/>
      <c r="H222" s="55"/>
    </row>
    <row r="223" spans="1:256" x14ac:dyDescent="0.2">
      <c r="A223" s="46" t="s">
        <v>224</v>
      </c>
      <c r="B223" s="47"/>
      <c r="C223" s="47"/>
      <c r="D223" s="47"/>
      <c r="E223" s="47"/>
      <c r="F223" s="47"/>
      <c r="G223" s="47"/>
      <c r="H223" s="48"/>
    </row>
    <row r="224" spans="1:256" s="27" customFormat="1" x14ac:dyDescent="0.2">
      <c r="A224" s="23" t="s">
        <v>98</v>
      </c>
      <c r="B224" s="24">
        <v>200</v>
      </c>
      <c r="C224" s="25">
        <v>1.56</v>
      </c>
      <c r="D224" s="25">
        <v>5.2</v>
      </c>
      <c r="E224" s="25">
        <v>8.6</v>
      </c>
      <c r="F224" s="25">
        <v>87.89</v>
      </c>
      <c r="G224" s="26" t="s">
        <v>99</v>
      </c>
      <c r="H224" s="9" t="s">
        <v>100</v>
      </c>
    </row>
    <row r="225" spans="1:8" s="83" customFormat="1" x14ac:dyDescent="0.3">
      <c r="A225" s="11" t="s">
        <v>207</v>
      </c>
      <c r="B225" s="110">
        <v>60</v>
      </c>
      <c r="C225" s="7">
        <v>7.65</v>
      </c>
      <c r="D225" s="7">
        <v>8.49</v>
      </c>
      <c r="E225" s="7">
        <v>22.6</v>
      </c>
      <c r="F225" s="7">
        <v>199.8</v>
      </c>
      <c r="G225" s="66" t="s">
        <v>208</v>
      </c>
      <c r="H225" s="11" t="s">
        <v>209</v>
      </c>
    </row>
    <row r="226" spans="1:8" x14ac:dyDescent="0.2">
      <c r="A226" s="6" t="s">
        <v>151</v>
      </c>
      <c r="B226" s="118">
        <v>200</v>
      </c>
      <c r="C226" s="122">
        <v>0.16</v>
      </c>
      <c r="D226" s="122">
        <v>0.16</v>
      </c>
      <c r="E226" s="122">
        <v>27.88</v>
      </c>
      <c r="F226" s="122">
        <v>114.6</v>
      </c>
      <c r="G226" s="61" t="s">
        <v>152</v>
      </c>
      <c r="H226" s="11" t="s">
        <v>153</v>
      </c>
    </row>
    <row r="227" spans="1:8" x14ac:dyDescent="0.2">
      <c r="A227" s="14" t="s">
        <v>45</v>
      </c>
      <c r="B227" s="7">
        <v>20</v>
      </c>
      <c r="C227" s="124">
        <v>1.3</v>
      </c>
      <c r="D227" s="124">
        <v>0.2</v>
      </c>
      <c r="E227" s="124">
        <v>8.6</v>
      </c>
      <c r="F227" s="124">
        <v>43</v>
      </c>
      <c r="G227" s="41">
        <v>11</v>
      </c>
      <c r="H227" s="11" t="s">
        <v>47</v>
      </c>
    </row>
    <row r="228" spans="1:8" x14ac:dyDescent="0.2">
      <c r="A228" s="16" t="s">
        <v>25</v>
      </c>
      <c r="B228" s="4">
        <f>SUM(B224:B227)</f>
        <v>480</v>
      </c>
      <c r="C228" s="31">
        <f>SUM(C224:C227)</f>
        <v>10.670000000000002</v>
      </c>
      <c r="D228" s="31">
        <f>SUM(D224:D227)</f>
        <v>14.05</v>
      </c>
      <c r="E228" s="31">
        <f>SUM(E224:E227)</f>
        <v>67.679999999999993</v>
      </c>
      <c r="F228" s="31">
        <f>SUM(F224:F227)</f>
        <v>445.28999999999996</v>
      </c>
      <c r="G228" s="4"/>
      <c r="H228" s="6"/>
    </row>
    <row r="229" spans="1:8" x14ac:dyDescent="0.2">
      <c r="A229" s="46" t="s">
        <v>225</v>
      </c>
      <c r="B229" s="47"/>
      <c r="C229" s="47"/>
      <c r="D229" s="47"/>
      <c r="E229" s="47"/>
      <c r="F229" s="47"/>
      <c r="G229" s="47"/>
      <c r="H229" s="48"/>
    </row>
    <row r="230" spans="1:8" ht="12" customHeight="1" x14ac:dyDescent="0.2">
      <c r="A230" s="11" t="s">
        <v>101</v>
      </c>
      <c r="B230" s="10">
        <v>90</v>
      </c>
      <c r="C230" s="7">
        <v>11.1</v>
      </c>
      <c r="D230" s="7">
        <v>14.26</v>
      </c>
      <c r="E230" s="7">
        <v>10.199999999999999</v>
      </c>
      <c r="F230" s="7">
        <v>215.87</v>
      </c>
      <c r="G230" s="66" t="s">
        <v>102</v>
      </c>
      <c r="H230" s="6" t="s">
        <v>103</v>
      </c>
    </row>
    <row r="231" spans="1:8" ht="20.399999999999999" x14ac:dyDescent="0.2">
      <c r="A231" s="6" t="s">
        <v>86</v>
      </c>
      <c r="B231" s="38">
        <v>150</v>
      </c>
      <c r="C231" s="139">
        <v>3.65</v>
      </c>
      <c r="D231" s="139">
        <v>5.37</v>
      </c>
      <c r="E231" s="139">
        <v>36.68</v>
      </c>
      <c r="F231" s="139">
        <v>209.7</v>
      </c>
      <c r="G231" s="69" t="s">
        <v>87</v>
      </c>
      <c r="H231" s="70" t="s">
        <v>88</v>
      </c>
    </row>
    <row r="232" spans="1:8" s="83" customFormat="1" ht="10.5" customHeight="1" x14ac:dyDescent="0.3">
      <c r="A232" s="11" t="s">
        <v>21</v>
      </c>
      <c r="B232" s="42">
        <v>215</v>
      </c>
      <c r="C232" s="10">
        <v>7.0000000000000007E-2</v>
      </c>
      <c r="D232" s="10">
        <v>0.02</v>
      </c>
      <c r="E232" s="82">
        <v>15</v>
      </c>
      <c r="F232" s="10">
        <v>60</v>
      </c>
      <c r="G232" s="69" t="s">
        <v>22</v>
      </c>
      <c r="H232" s="70" t="s">
        <v>23</v>
      </c>
    </row>
    <row r="233" spans="1:8" x14ac:dyDescent="0.2">
      <c r="A233" s="14" t="s">
        <v>79</v>
      </c>
      <c r="B233" s="38">
        <v>20</v>
      </c>
      <c r="C233" s="7">
        <f>3.2/2</f>
        <v>1.6</v>
      </c>
      <c r="D233" s="7">
        <f>0.4/2</f>
        <v>0.2</v>
      </c>
      <c r="E233" s="7">
        <f>20.4/2</f>
        <v>10.199999999999999</v>
      </c>
      <c r="F233" s="7">
        <v>50</v>
      </c>
      <c r="G233" s="82" t="s">
        <v>46</v>
      </c>
      <c r="H233" s="11" t="s">
        <v>49</v>
      </c>
    </row>
    <row r="234" spans="1:8" x14ac:dyDescent="0.2">
      <c r="A234" s="16" t="s">
        <v>25</v>
      </c>
      <c r="B234" s="4">
        <f>SUM(B230:B233)</f>
        <v>475</v>
      </c>
      <c r="C234" s="31">
        <f>SUM(C230:C233)</f>
        <v>16.420000000000002</v>
      </c>
      <c r="D234" s="31">
        <f>SUM(D230:D233)</f>
        <v>19.849999999999998</v>
      </c>
      <c r="E234" s="31">
        <f>SUM(E230:E233)</f>
        <v>72.08</v>
      </c>
      <c r="F234" s="31">
        <f>SUM(F230:F233)</f>
        <v>535.56999999999994</v>
      </c>
      <c r="G234" s="4"/>
      <c r="H234" s="6"/>
    </row>
    <row r="235" spans="1:8" x14ac:dyDescent="0.2">
      <c r="A235" s="49" t="s">
        <v>226</v>
      </c>
      <c r="B235" s="75"/>
      <c r="C235" s="75"/>
      <c r="D235" s="75"/>
      <c r="E235" s="75"/>
      <c r="F235" s="75"/>
      <c r="G235" s="50"/>
      <c r="H235" s="51"/>
    </row>
    <row r="236" spans="1:8" s="27" customFormat="1" x14ac:dyDescent="0.2">
      <c r="A236" s="23" t="s">
        <v>98</v>
      </c>
      <c r="B236" s="24">
        <v>200</v>
      </c>
      <c r="C236" s="25">
        <v>1.56</v>
      </c>
      <c r="D236" s="25">
        <v>5.2</v>
      </c>
      <c r="E236" s="25">
        <v>8.6</v>
      </c>
      <c r="F236" s="25">
        <v>87.89</v>
      </c>
      <c r="G236" s="26" t="s">
        <v>99</v>
      </c>
      <c r="H236" s="9" t="s">
        <v>100</v>
      </c>
    </row>
    <row r="237" spans="1:8" ht="12" customHeight="1" x14ac:dyDescent="0.2">
      <c r="A237" s="11" t="s">
        <v>101</v>
      </c>
      <c r="B237" s="10">
        <v>90</v>
      </c>
      <c r="C237" s="7">
        <v>11.1</v>
      </c>
      <c r="D237" s="7">
        <v>14.26</v>
      </c>
      <c r="E237" s="7">
        <v>10.199999999999999</v>
      </c>
      <c r="F237" s="7">
        <v>215.87</v>
      </c>
      <c r="G237" s="66" t="s">
        <v>102</v>
      </c>
      <c r="H237" s="6" t="s">
        <v>103</v>
      </c>
    </row>
    <row r="238" spans="1:8" ht="24" customHeight="1" x14ac:dyDescent="0.2">
      <c r="A238" s="6" t="s">
        <v>86</v>
      </c>
      <c r="B238" s="38">
        <v>150</v>
      </c>
      <c r="C238" s="139">
        <v>3.65</v>
      </c>
      <c r="D238" s="139">
        <v>5.37</v>
      </c>
      <c r="E238" s="139">
        <v>36.68</v>
      </c>
      <c r="F238" s="139">
        <v>209.7</v>
      </c>
      <c r="G238" s="69" t="s">
        <v>87</v>
      </c>
      <c r="H238" s="70" t="s">
        <v>88</v>
      </c>
    </row>
    <row r="239" spans="1:8" ht="32.25" customHeight="1" x14ac:dyDescent="0.2">
      <c r="A239" s="85" t="s">
        <v>39</v>
      </c>
      <c r="B239" s="102">
        <v>60</v>
      </c>
      <c r="C239" s="136">
        <v>1.41</v>
      </c>
      <c r="D239" s="136">
        <v>0.09</v>
      </c>
      <c r="E239" s="136">
        <v>4.05</v>
      </c>
      <c r="F239" s="136">
        <v>22.5</v>
      </c>
      <c r="G239" s="86" t="s">
        <v>40</v>
      </c>
      <c r="H239" s="125" t="s">
        <v>41</v>
      </c>
    </row>
    <row r="240" spans="1:8" x14ac:dyDescent="0.2">
      <c r="A240" s="6" t="s">
        <v>151</v>
      </c>
      <c r="B240" s="118">
        <v>200</v>
      </c>
      <c r="C240" s="122">
        <v>0.16</v>
      </c>
      <c r="D240" s="122">
        <v>0.16</v>
      </c>
      <c r="E240" s="122">
        <v>27.88</v>
      </c>
      <c r="F240" s="122">
        <v>114.6</v>
      </c>
      <c r="G240" s="61" t="s">
        <v>152</v>
      </c>
      <c r="H240" s="11" t="s">
        <v>153</v>
      </c>
    </row>
    <row r="241" spans="1:256" x14ac:dyDescent="0.2">
      <c r="A241" s="14" t="s">
        <v>45</v>
      </c>
      <c r="B241" s="7">
        <v>20</v>
      </c>
      <c r="C241" s="124">
        <v>1.3</v>
      </c>
      <c r="D241" s="124">
        <v>0.2</v>
      </c>
      <c r="E241" s="124">
        <v>8.6</v>
      </c>
      <c r="F241" s="124">
        <v>43</v>
      </c>
      <c r="G241" s="41">
        <v>11</v>
      </c>
      <c r="H241" s="11" t="s">
        <v>47</v>
      </c>
    </row>
    <row r="242" spans="1:256" x14ac:dyDescent="0.2">
      <c r="A242" s="16" t="s">
        <v>25</v>
      </c>
      <c r="B242" s="4">
        <f>SUM(B236:B241)</f>
        <v>720</v>
      </c>
      <c r="C242" s="126">
        <f>SUM(C236:C241)</f>
        <v>19.18</v>
      </c>
      <c r="D242" s="126">
        <f>SUM(D236:D241)</f>
        <v>25.28</v>
      </c>
      <c r="E242" s="126">
        <f>SUM(E236:E241)</f>
        <v>96.009999999999991</v>
      </c>
      <c r="F242" s="126">
        <f>SUM(F236:F241)</f>
        <v>693.56000000000006</v>
      </c>
      <c r="G242" s="4"/>
      <c r="H242" s="6"/>
    </row>
    <row r="243" spans="1:256" x14ac:dyDescent="0.2">
      <c r="A243" s="46" t="s">
        <v>227</v>
      </c>
      <c r="B243" s="47"/>
      <c r="C243" s="47"/>
      <c r="D243" s="47"/>
      <c r="E243" s="47"/>
      <c r="F243" s="47"/>
      <c r="G243" s="47"/>
      <c r="H243" s="48"/>
    </row>
    <row r="244" spans="1:256" s="83" customFormat="1" x14ac:dyDescent="0.3">
      <c r="A244" s="11" t="s">
        <v>207</v>
      </c>
      <c r="B244" s="135">
        <v>100</v>
      </c>
      <c r="C244" s="115">
        <v>12.78</v>
      </c>
      <c r="D244" s="115">
        <v>14.16</v>
      </c>
      <c r="E244" s="115">
        <v>37.659999999999997</v>
      </c>
      <c r="F244" s="115">
        <v>333</v>
      </c>
      <c r="G244" s="66" t="s">
        <v>208</v>
      </c>
      <c r="H244" s="11" t="s">
        <v>209</v>
      </c>
    </row>
    <row r="245" spans="1:256" s="83" customFormat="1" ht="10.5" customHeight="1" x14ac:dyDescent="0.3">
      <c r="A245" s="11" t="s">
        <v>21</v>
      </c>
      <c r="B245" s="42">
        <v>215</v>
      </c>
      <c r="C245" s="10">
        <v>7.0000000000000007E-2</v>
      </c>
      <c r="D245" s="10">
        <v>0.02</v>
      </c>
      <c r="E245" s="82">
        <v>15</v>
      </c>
      <c r="F245" s="10">
        <v>60</v>
      </c>
      <c r="G245" s="69" t="s">
        <v>22</v>
      </c>
      <c r="H245" s="70" t="s">
        <v>23</v>
      </c>
    </row>
    <row r="246" spans="1:256" x14ac:dyDescent="0.2">
      <c r="A246" s="166" t="s">
        <v>92</v>
      </c>
      <c r="B246" s="167"/>
      <c r="C246" s="167"/>
      <c r="D246" s="167"/>
      <c r="E246" s="167"/>
      <c r="F246" s="167"/>
      <c r="G246" s="167"/>
      <c r="H246" s="168"/>
    </row>
    <row r="247" spans="1:256" x14ac:dyDescent="0.2">
      <c r="A247" s="43" t="s">
        <v>2</v>
      </c>
      <c r="B247" s="128">
        <f>SUM(B244:B245)</f>
        <v>315</v>
      </c>
      <c r="C247" s="128">
        <f>SUM(C244:C245)</f>
        <v>12.85</v>
      </c>
      <c r="D247" s="128">
        <f>SUM(D244:D245)</f>
        <v>14.18</v>
      </c>
      <c r="E247" s="128">
        <f>SUM(E244:E245)</f>
        <v>52.66</v>
      </c>
      <c r="F247" s="128">
        <f>SUM(F244:F245)</f>
        <v>393</v>
      </c>
      <c r="G247" s="43" t="s">
        <v>4</v>
      </c>
      <c r="H247" s="43" t="s">
        <v>5</v>
      </c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1"/>
      <c r="DE247" s="131"/>
      <c r="DF247" s="131"/>
      <c r="DG247" s="131"/>
      <c r="DH247" s="131"/>
      <c r="DI247" s="131"/>
      <c r="DJ247" s="131"/>
      <c r="DK247" s="131"/>
      <c r="DL247" s="131"/>
      <c r="DM247" s="131"/>
      <c r="DN247" s="131"/>
      <c r="DO247" s="131"/>
      <c r="DP247" s="131"/>
      <c r="DQ247" s="131"/>
      <c r="DR247" s="131"/>
      <c r="DS247" s="131"/>
      <c r="DT247" s="131"/>
      <c r="DU247" s="131"/>
      <c r="DV247" s="131"/>
      <c r="DW247" s="131"/>
      <c r="DX247" s="131"/>
      <c r="DY247" s="131"/>
      <c r="DZ247" s="131"/>
      <c r="EA247" s="131"/>
      <c r="EB247" s="131"/>
      <c r="EC247" s="131"/>
      <c r="ED247" s="131"/>
      <c r="EE247" s="131"/>
      <c r="EF247" s="131"/>
      <c r="EG247" s="131"/>
      <c r="EH247" s="131"/>
      <c r="EI247" s="131"/>
      <c r="EJ247" s="131"/>
      <c r="EK247" s="131"/>
      <c r="EL247" s="131"/>
      <c r="EM247" s="131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1"/>
      <c r="FF247" s="131"/>
      <c r="FG247" s="131"/>
      <c r="FH247" s="131"/>
      <c r="FI247" s="131"/>
      <c r="FJ247" s="131"/>
      <c r="FK247" s="131"/>
      <c r="FL247" s="131"/>
      <c r="FM247" s="131"/>
      <c r="FN247" s="131"/>
      <c r="FO247" s="131"/>
      <c r="FP247" s="131"/>
      <c r="FQ247" s="131"/>
      <c r="FR247" s="131"/>
      <c r="FS247" s="131"/>
      <c r="FT247" s="131"/>
      <c r="FU247" s="131"/>
      <c r="FV247" s="131"/>
      <c r="FW247" s="131"/>
      <c r="FX247" s="131"/>
      <c r="FY247" s="131"/>
      <c r="FZ247" s="131"/>
      <c r="GA247" s="131"/>
      <c r="GB247" s="131"/>
      <c r="GC247" s="131"/>
      <c r="GD247" s="131"/>
      <c r="GE247" s="131"/>
      <c r="GF247" s="131"/>
      <c r="GG247" s="131"/>
      <c r="GH247" s="131"/>
      <c r="GI247" s="131"/>
      <c r="GJ247" s="131"/>
      <c r="GK247" s="131"/>
      <c r="GL247" s="131"/>
      <c r="GM247" s="131"/>
      <c r="GN247" s="131"/>
      <c r="GO247" s="131"/>
      <c r="GP247" s="131"/>
      <c r="GQ247" s="131"/>
      <c r="GR247" s="131"/>
      <c r="GS247" s="131"/>
      <c r="GT247" s="131"/>
      <c r="GU247" s="131"/>
      <c r="GV247" s="131"/>
      <c r="GW247" s="131"/>
      <c r="GX247" s="131"/>
      <c r="GY247" s="131"/>
      <c r="GZ247" s="131"/>
      <c r="HA247" s="131"/>
      <c r="HB247" s="131"/>
      <c r="HC247" s="131"/>
      <c r="HD247" s="131"/>
      <c r="HE247" s="131"/>
      <c r="HF247" s="131"/>
      <c r="HG247" s="131"/>
      <c r="HH247" s="131"/>
      <c r="HI247" s="131"/>
      <c r="HJ247" s="131"/>
      <c r="HK247" s="131"/>
      <c r="HL247" s="131"/>
      <c r="HM247" s="131"/>
      <c r="HN247" s="131"/>
      <c r="HO247" s="131"/>
      <c r="HP247" s="131"/>
      <c r="HQ247" s="131"/>
      <c r="HR247" s="131"/>
      <c r="HS247" s="131"/>
      <c r="HT247" s="131"/>
      <c r="HU247" s="131"/>
      <c r="HV247" s="131"/>
      <c r="HW247" s="131"/>
      <c r="HX247" s="131"/>
      <c r="HY247" s="131"/>
      <c r="HZ247" s="131"/>
      <c r="IA247" s="131"/>
      <c r="IB247" s="131"/>
      <c r="IC247" s="131"/>
      <c r="ID247" s="131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1"/>
      <c r="IP247" s="131"/>
      <c r="IQ247" s="131"/>
      <c r="IR247" s="131"/>
      <c r="IS247" s="131"/>
      <c r="IT247" s="131"/>
      <c r="IU247" s="131"/>
      <c r="IV247" s="131"/>
    </row>
    <row r="248" spans="1:256" x14ac:dyDescent="0.2">
      <c r="A248" s="55"/>
      <c r="B248" s="100" t="s">
        <v>6</v>
      </c>
      <c r="C248" s="121" t="s">
        <v>7</v>
      </c>
      <c r="D248" s="121" t="s">
        <v>8</v>
      </c>
      <c r="E248" s="121" t="s">
        <v>9</v>
      </c>
      <c r="F248" s="121" t="s">
        <v>10</v>
      </c>
      <c r="G248" s="55"/>
      <c r="H248" s="55"/>
    </row>
    <row r="249" spans="1:256" x14ac:dyDescent="0.2">
      <c r="A249" s="46" t="s">
        <v>224</v>
      </c>
      <c r="B249" s="47"/>
      <c r="C249" s="47"/>
      <c r="D249" s="47"/>
      <c r="E249" s="47"/>
      <c r="F249" s="47"/>
      <c r="G249" s="47"/>
      <c r="H249" s="48"/>
    </row>
    <row r="250" spans="1:256" ht="13.5" customHeight="1" x14ac:dyDescent="0.2">
      <c r="A250" s="6" t="s">
        <v>114</v>
      </c>
      <c r="B250" s="38">
        <v>200</v>
      </c>
      <c r="C250" s="136">
        <v>1.62</v>
      </c>
      <c r="D250" s="136">
        <v>2.19</v>
      </c>
      <c r="E250" s="136">
        <v>12.81</v>
      </c>
      <c r="F250" s="136">
        <v>77.13</v>
      </c>
      <c r="G250" s="76" t="s">
        <v>115</v>
      </c>
      <c r="H250" s="11" t="s">
        <v>116</v>
      </c>
    </row>
    <row r="251" spans="1:256" s="83" customFormat="1" x14ac:dyDescent="0.2">
      <c r="A251" s="85" t="s">
        <v>219</v>
      </c>
      <c r="B251" s="102">
        <v>100</v>
      </c>
      <c r="C251" s="122">
        <v>7.5</v>
      </c>
      <c r="D251" s="122">
        <v>6.88</v>
      </c>
      <c r="E251" s="122">
        <v>38.880000000000003</v>
      </c>
      <c r="F251" s="122">
        <v>244.8</v>
      </c>
      <c r="G251" s="86" t="s">
        <v>181</v>
      </c>
      <c r="H251" s="123" t="s">
        <v>182</v>
      </c>
    </row>
    <row r="252" spans="1:256" x14ac:dyDescent="0.2">
      <c r="A252" s="160" t="s">
        <v>175</v>
      </c>
      <c r="B252" s="161">
        <v>200</v>
      </c>
      <c r="C252" s="161">
        <v>0.6</v>
      </c>
      <c r="D252" s="161">
        <v>0.4</v>
      </c>
      <c r="E252" s="161">
        <v>32.6</v>
      </c>
      <c r="F252" s="161">
        <v>136.4</v>
      </c>
      <c r="G252" s="162" t="s">
        <v>176</v>
      </c>
      <c r="H252" s="163" t="s">
        <v>177</v>
      </c>
    </row>
    <row r="253" spans="1:256" x14ac:dyDescent="0.2">
      <c r="A253" s="14" t="s">
        <v>45</v>
      </c>
      <c r="B253" s="7">
        <v>20</v>
      </c>
      <c r="C253" s="124">
        <v>1.3</v>
      </c>
      <c r="D253" s="124">
        <v>0.2</v>
      </c>
      <c r="E253" s="124">
        <v>8.6</v>
      </c>
      <c r="F253" s="124">
        <v>43</v>
      </c>
      <c r="G253" s="41">
        <v>11</v>
      </c>
      <c r="H253" s="11" t="s">
        <v>47</v>
      </c>
    </row>
    <row r="254" spans="1:256" x14ac:dyDescent="0.2">
      <c r="A254" s="16" t="s">
        <v>25</v>
      </c>
      <c r="B254" s="4">
        <f>SUM(B250:B253)</f>
        <v>520</v>
      </c>
      <c r="C254" s="31">
        <f>SUM(C250:C253)</f>
        <v>11.020000000000001</v>
      </c>
      <c r="D254" s="31">
        <f>SUM(D250:D253)</f>
        <v>9.67</v>
      </c>
      <c r="E254" s="31">
        <f>SUM(E250:E253)</f>
        <v>92.89</v>
      </c>
      <c r="F254" s="31">
        <f>SUM(F250:F253)</f>
        <v>501.33000000000004</v>
      </c>
      <c r="G254" s="4"/>
      <c r="H254" s="6"/>
    </row>
    <row r="255" spans="1:256" x14ac:dyDescent="0.2">
      <c r="A255" s="46" t="s">
        <v>225</v>
      </c>
      <c r="B255" s="47"/>
      <c r="C255" s="47"/>
      <c r="D255" s="47"/>
      <c r="E255" s="47"/>
      <c r="F255" s="47"/>
      <c r="G255" s="47"/>
      <c r="H255" s="48"/>
    </row>
    <row r="256" spans="1:256" x14ac:dyDescent="0.2">
      <c r="A256" s="70" t="s">
        <v>157</v>
      </c>
      <c r="B256" s="10">
        <v>90</v>
      </c>
      <c r="C256" s="7">
        <v>14.7</v>
      </c>
      <c r="D256" s="7">
        <f>12.3*0.9</f>
        <v>11.07</v>
      </c>
      <c r="E256" s="7">
        <v>12.95</v>
      </c>
      <c r="F256" s="7">
        <f>242.41*0.9</f>
        <v>218.16900000000001</v>
      </c>
      <c r="G256" s="76" t="s">
        <v>158</v>
      </c>
      <c r="H256" s="11" t="s">
        <v>159</v>
      </c>
    </row>
    <row r="257" spans="1:256" ht="11.4" customHeight="1" x14ac:dyDescent="0.2">
      <c r="A257" s="6" t="s">
        <v>120</v>
      </c>
      <c r="B257" s="10">
        <v>150</v>
      </c>
      <c r="C257" s="7">
        <v>3.44</v>
      </c>
      <c r="D257" s="7">
        <v>13.15</v>
      </c>
      <c r="E257" s="7">
        <v>27.92</v>
      </c>
      <c r="F257" s="7">
        <v>243.75</v>
      </c>
      <c r="G257" s="66" t="s">
        <v>121</v>
      </c>
      <c r="H257" s="11" t="s">
        <v>122</v>
      </c>
    </row>
    <row r="258" spans="1:256" s="83" customFormat="1" ht="10.5" customHeight="1" x14ac:dyDescent="0.3">
      <c r="A258" s="11" t="s">
        <v>21</v>
      </c>
      <c r="B258" s="42">
        <v>215</v>
      </c>
      <c r="C258" s="10">
        <v>7.0000000000000007E-2</v>
      </c>
      <c r="D258" s="10">
        <v>0.02</v>
      </c>
      <c r="E258" s="82">
        <v>15</v>
      </c>
      <c r="F258" s="10">
        <v>60</v>
      </c>
      <c r="G258" s="69" t="s">
        <v>22</v>
      </c>
      <c r="H258" s="70" t="s">
        <v>23</v>
      </c>
    </row>
    <row r="259" spans="1:256" x14ac:dyDescent="0.2">
      <c r="A259" s="14" t="s">
        <v>79</v>
      </c>
      <c r="B259" s="38">
        <v>20</v>
      </c>
      <c r="C259" s="7">
        <f>3.2/2</f>
        <v>1.6</v>
      </c>
      <c r="D259" s="7">
        <f>0.4/2</f>
        <v>0.2</v>
      </c>
      <c r="E259" s="7">
        <f>20.4/2</f>
        <v>10.199999999999999</v>
      </c>
      <c r="F259" s="7">
        <v>50</v>
      </c>
      <c r="G259" s="82" t="s">
        <v>46</v>
      </c>
      <c r="H259" s="11" t="s">
        <v>49</v>
      </c>
    </row>
    <row r="260" spans="1:256" x14ac:dyDescent="0.2">
      <c r="A260" s="16" t="s">
        <v>25</v>
      </c>
      <c r="B260" s="4">
        <f>SUM(B256:B259)</f>
        <v>475</v>
      </c>
      <c r="C260" s="31">
        <f>SUM(C256:C259)</f>
        <v>19.810000000000002</v>
      </c>
      <c r="D260" s="31">
        <f>SUM(D256:D259)</f>
        <v>24.439999999999998</v>
      </c>
      <c r="E260" s="31">
        <f>SUM(E256:E259)</f>
        <v>66.070000000000007</v>
      </c>
      <c r="F260" s="31">
        <f>SUM(F256:F259)</f>
        <v>571.91899999999998</v>
      </c>
      <c r="G260" s="4"/>
      <c r="H260" s="6"/>
    </row>
    <row r="261" spans="1:256" x14ac:dyDescent="0.2">
      <c r="A261" s="49" t="s">
        <v>226</v>
      </c>
      <c r="B261" s="75"/>
      <c r="C261" s="75"/>
      <c r="D261" s="75"/>
      <c r="E261" s="75"/>
      <c r="F261" s="75"/>
      <c r="G261" s="50"/>
      <c r="H261" s="51"/>
    </row>
    <row r="262" spans="1:256" ht="13.5" customHeight="1" x14ac:dyDescent="0.2">
      <c r="A262" s="6" t="s">
        <v>114</v>
      </c>
      <c r="B262" s="38">
        <v>200</v>
      </c>
      <c r="C262" s="136">
        <v>1.62</v>
      </c>
      <c r="D262" s="136">
        <v>2.19</v>
      </c>
      <c r="E262" s="136">
        <v>12.81</v>
      </c>
      <c r="F262" s="136">
        <v>77.13</v>
      </c>
      <c r="G262" s="101" t="s">
        <v>115</v>
      </c>
      <c r="H262" s="11" t="s">
        <v>116</v>
      </c>
    </row>
    <row r="263" spans="1:256" x14ac:dyDescent="0.2">
      <c r="A263" s="70" t="s">
        <v>157</v>
      </c>
      <c r="B263" s="10">
        <v>90</v>
      </c>
      <c r="C263" s="7">
        <v>14.7</v>
      </c>
      <c r="D263" s="7">
        <f>12.3*0.9</f>
        <v>11.07</v>
      </c>
      <c r="E263" s="7">
        <v>12.95</v>
      </c>
      <c r="F263" s="7">
        <f>242.41*0.9</f>
        <v>218.16900000000001</v>
      </c>
      <c r="G263" s="76" t="s">
        <v>158</v>
      </c>
      <c r="H263" s="11" t="s">
        <v>159</v>
      </c>
    </row>
    <row r="264" spans="1:256" ht="11.4" customHeight="1" x14ac:dyDescent="0.2">
      <c r="A264" s="6" t="s">
        <v>120</v>
      </c>
      <c r="B264" s="10">
        <v>150</v>
      </c>
      <c r="C264" s="7">
        <v>3.44</v>
      </c>
      <c r="D264" s="7">
        <v>13.15</v>
      </c>
      <c r="E264" s="7">
        <v>27.92</v>
      </c>
      <c r="F264" s="7">
        <v>243.75</v>
      </c>
      <c r="G264" s="66" t="s">
        <v>121</v>
      </c>
      <c r="H264" s="11" t="s">
        <v>122</v>
      </c>
    </row>
    <row r="265" spans="1:256" x14ac:dyDescent="0.2">
      <c r="A265" s="6" t="s">
        <v>134</v>
      </c>
      <c r="B265" s="42">
        <v>200</v>
      </c>
      <c r="C265" s="41">
        <v>0.33</v>
      </c>
      <c r="D265" s="41">
        <v>0</v>
      </c>
      <c r="E265" s="41">
        <v>22.78</v>
      </c>
      <c r="F265" s="41">
        <v>94.44</v>
      </c>
      <c r="G265" s="66" t="s">
        <v>135</v>
      </c>
      <c r="H265" s="11" t="s">
        <v>136</v>
      </c>
    </row>
    <row r="266" spans="1:256" s="15" customFormat="1" ht="10.95" customHeight="1" x14ac:dyDescent="0.3">
      <c r="A266" s="151" t="s">
        <v>24</v>
      </c>
      <c r="B266" s="142">
        <v>200</v>
      </c>
      <c r="C266" s="169">
        <v>0.6</v>
      </c>
      <c r="D266" s="169">
        <v>0.4</v>
      </c>
      <c r="E266" s="169">
        <v>20.2</v>
      </c>
      <c r="F266" s="169">
        <v>92</v>
      </c>
      <c r="G266" s="153"/>
      <c r="H266" s="154"/>
    </row>
    <row r="267" spans="1:256" x14ac:dyDescent="0.2">
      <c r="A267" s="14" t="s">
        <v>45</v>
      </c>
      <c r="B267" s="7">
        <v>20</v>
      </c>
      <c r="C267" s="124">
        <v>1.3</v>
      </c>
      <c r="D267" s="124">
        <v>0.2</v>
      </c>
      <c r="E267" s="124">
        <v>8.6</v>
      </c>
      <c r="F267" s="124">
        <v>43</v>
      </c>
      <c r="G267" s="41">
        <v>11</v>
      </c>
      <c r="H267" s="11" t="s">
        <v>47</v>
      </c>
    </row>
    <row r="268" spans="1:256" x14ac:dyDescent="0.2">
      <c r="A268" s="16" t="s">
        <v>25</v>
      </c>
      <c r="B268" s="4">
        <f>SUM(B262:B267)</f>
        <v>860</v>
      </c>
      <c r="C268" s="126">
        <f>SUM(C262:C267)</f>
        <v>21.990000000000002</v>
      </c>
      <c r="D268" s="126">
        <f>SUM(D262:D267)</f>
        <v>27.009999999999998</v>
      </c>
      <c r="E268" s="126">
        <f>SUM(E262:E267)</f>
        <v>105.26</v>
      </c>
      <c r="F268" s="126">
        <f>SUM(F262:F267)</f>
        <v>768.48900000000003</v>
      </c>
      <c r="G268" s="4"/>
      <c r="H268" s="6"/>
    </row>
    <row r="269" spans="1:256" x14ac:dyDescent="0.2">
      <c r="A269" s="46" t="s">
        <v>227</v>
      </c>
      <c r="B269" s="47"/>
      <c r="C269" s="47"/>
      <c r="D269" s="47"/>
      <c r="E269" s="47"/>
      <c r="F269" s="47"/>
      <c r="G269" s="47"/>
      <c r="H269" s="48"/>
    </row>
    <row r="270" spans="1:256" s="83" customFormat="1" x14ac:dyDescent="0.2">
      <c r="A270" s="85" t="s">
        <v>219</v>
      </c>
      <c r="B270" s="102">
        <v>100</v>
      </c>
      <c r="C270" s="122">
        <v>7.5</v>
      </c>
      <c r="D270" s="122">
        <v>6.88</v>
      </c>
      <c r="E270" s="122">
        <v>38.880000000000003</v>
      </c>
      <c r="F270" s="122">
        <v>244.8</v>
      </c>
      <c r="G270" s="86" t="s">
        <v>181</v>
      </c>
      <c r="H270" s="123" t="s">
        <v>182</v>
      </c>
    </row>
    <row r="271" spans="1:256" s="83" customFormat="1" ht="10.5" customHeight="1" x14ac:dyDescent="0.3">
      <c r="A271" s="11" t="s">
        <v>21</v>
      </c>
      <c r="B271" s="42">
        <v>215</v>
      </c>
      <c r="C271" s="10">
        <v>7.0000000000000007E-2</v>
      </c>
      <c r="D271" s="10">
        <v>0.02</v>
      </c>
      <c r="E271" s="82">
        <v>15</v>
      </c>
      <c r="F271" s="10">
        <v>60</v>
      </c>
      <c r="G271" s="69" t="s">
        <v>22</v>
      </c>
      <c r="H271" s="70" t="s">
        <v>23</v>
      </c>
    </row>
    <row r="272" spans="1:256" x14ac:dyDescent="0.2">
      <c r="A272" s="127" t="s">
        <v>25</v>
      </c>
      <c r="B272" s="128">
        <f>SUM(B270:B271)</f>
        <v>315</v>
      </c>
      <c r="C272" s="128">
        <f>SUM(C270:C271)</f>
        <v>7.57</v>
      </c>
      <c r="D272" s="128">
        <f>SUM(D270:D271)</f>
        <v>6.8999999999999995</v>
      </c>
      <c r="E272" s="128">
        <f>SUM(E270:E271)</f>
        <v>53.88</v>
      </c>
      <c r="F272" s="128">
        <f>SUM(F270:F271)</f>
        <v>304.8</v>
      </c>
      <c r="G272" s="129"/>
      <c r="H272" s="130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  <c r="BW272" s="131"/>
      <c r="BX272" s="131"/>
      <c r="BY272" s="131"/>
      <c r="BZ272" s="131"/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  <c r="CO272" s="131"/>
      <c r="CP272" s="131"/>
      <c r="CQ272" s="131"/>
      <c r="CR272" s="131"/>
      <c r="CS272" s="131"/>
      <c r="CT272" s="131"/>
      <c r="CU272" s="131"/>
      <c r="CV272" s="131"/>
      <c r="CW272" s="131"/>
      <c r="CX272" s="131"/>
      <c r="CY272" s="131"/>
      <c r="CZ272" s="131"/>
      <c r="DA272" s="131"/>
      <c r="DB272" s="131"/>
      <c r="DC272" s="131"/>
      <c r="DD272" s="131"/>
      <c r="DE272" s="131"/>
      <c r="DF272" s="131"/>
      <c r="DG272" s="131"/>
      <c r="DH272" s="131"/>
      <c r="DI272" s="131"/>
      <c r="DJ272" s="131"/>
      <c r="DK272" s="131"/>
      <c r="DL272" s="131"/>
      <c r="DM272" s="131"/>
      <c r="DN272" s="131"/>
      <c r="DO272" s="131"/>
      <c r="DP272" s="131"/>
      <c r="DQ272" s="131"/>
      <c r="DR272" s="131"/>
      <c r="DS272" s="131"/>
      <c r="DT272" s="131"/>
      <c r="DU272" s="131"/>
      <c r="DV272" s="131"/>
      <c r="DW272" s="131"/>
      <c r="DX272" s="131"/>
      <c r="DY272" s="131"/>
      <c r="DZ272" s="131"/>
      <c r="EA272" s="131"/>
      <c r="EB272" s="131"/>
      <c r="EC272" s="131"/>
      <c r="ED272" s="131"/>
      <c r="EE272" s="131"/>
      <c r="EF272" s="131"/>
      <c r="EG272" s="131"/>
      <c r="EH272" s="131"/>
      <c r="EI272" s="131"/>
      <c r="EJ272" s="131"/>
      <c r="EK272" s="131"/>
      <c r="EL272" s="131"/>
      <c r="EM272" s="131"/>
      <c r="EN272" s="131"/>
      <c r="EO272" s="131"/>
      <c r="EP272" s="131"/>
      <c r="EQ272" s="131"/>
      <c r="ER272" s="131"/>
      <c r="ES272" s="131"/>
      <c r="ET272" s="131"/>
      <c r="EU272" s="131"/>
      <c r="EV272" s="131"/>
      <c r="EW272" s="131"/>
      <c r="EX272" s="131"/>
      <c r="EY272" s="131"/>
      <c r="EZ272" s="131"/>
      <c r="FA272" s="131"/>
      <c r="FB272" s="131"/>
      <c r="FC272" s="131"/>
      <c r="FD272" s="131"/>
      <c r="FE272" s="131"/>
      <c r="FF272" s="131"/>
      <c r="FG272" s="131"/>
      <c r="FH272" s="131"/>
      <c r="FI272" s="131"/>
      <c r="FJ272" s="131"/>
      <c r="FK272" s="131"/>
      <c r="FL272" s="131"/>
      <c r="FM272" s="131"/>
      <c r="FN272" s="131"/>
      <c r="FO272" s="131"/>
      <c r="FP272" s="131"/>
      <c r="FQ272" s="131"/>
      <c r="FR272" s="131"/>
      <c r="FS272" s="131"/>
      <c r="FT272" s="131"/>
      <c r="FU272" s="131"/>
      <c r="FV272" s="131"/>
      <c r="FW272" s="131"/>
      <c r="FX272" s="131"/>
      <c r="FY272" s="131"/>
      <c r="FZ272" s="131"/>
      <c r="GA272" s="131"/>
      <c r="GB272" s="131"/>
      <c r="GC272" s="131"/>
      <c r="GD272" s="131"/>
      <c r="GE272" s="131"/>
      <c r="GF272" s="131"/>
      <c r="GG272" s="131"/>
      <c r="GH272" s="131"/>
      <c r="GI272" s="131"/>
      <c r="GJ272" s="131"/>
      <c r="GK272" s="131"/>
      <c r="GL272" s="131"/>
      <c r="GM272" s="131"/>
      <c r="GN272" s="131"/>
      <c r="GO272" s="131"/>
      <c r="GP272" s="131"/>
      <c r="GQ272" s="131"/>
      <c r="GR272" s="131"/>
      <c r="GS272" s="131"/>
      <c r="GT272" s="131"/>
      <c r="GU272" s="131"/>
      <c r="GV272" s="131"/>
      <c r="GW272" s="131"/>
      <c r="GX272" s="131"/>
      <c r="GY272" s="131"/>
      <c r="GZ272" s="131"/>
      <c r="HA272" s="131"/>
      <c r="HB272" s="131"/>
      <c r="HC272" s="131"/>
      <c r="HD272" s="131"/>
      <c r="HE272" s="131"/>
      <c r="HF272" s="131"/>
      <c r="HG272" s="131"/>
      <c r="HH272" s="131"/>
      <c r="HI272" s="131"/>
      <c r="HJ272" s="131"/>
      <c r="HK272" s="131"/>
      <c r="HL272" s="131"/>
      <c r="HM272" s="131"/>
      <c r="HN272" s="131"/>
      <c r="HO272" s="131"/>
      <c r="HP272" s="131"/>
      <c r="HQ272" s="131"/>
      <c r="HR272" s="131"/>
      <c r="HS272" s="131"/>
      <c r="HT272" s="131"/>
      <c r="HU272" s="131"/>
      <c r="HV272" s="131"/>
      <c r="HW272" s="131"/>
      <c r="HX272" s="131"/>
      <c r="HY272" s="131"/>
      <c r="HZ272" s="131"/>
      <c r="IA272" s="131"/>
      <c r="IB272" s="131"/>
      <c r="IC272" s="131"/>
      <c r="ID272" s="131"/>
      <c r="IE272" s="131"/>
      <c r="IF272" s="131"/>
      <c r="IG272" s="131"/>
      <c r="IH272" s="131"/>
      <c r="II272" s="131"/>
      <c r="IJ272" s="131"/>
      <c r="IK272" s="131"/>
      <c r="IL272" s="131"/>
      <c r="IM272" s="131"/>
      <c r="IN272" s="131"/>
      <c r="IO272" s="131"/>
      <c r="IP272" s="131"/>
      <c r="IQ272" s="131"/>
      <c r="IR272" s="131"/>
      <c r="IS272" s="131"/>
      <c r="IT272" s="131"/>
      <c r="IU272" s="131"/>
      <c r="IV272" s="131"/>
    </row>
    <row r="273" spans="1:8" x14ac:dyDescent="0.2">
      <c r="A273" s="3" t="s">
        <v>111</v>
      </c>
      <c r="B273" s="3"/>
      <c r="C273" s="3"/>
      <c r="D273" s="3"/>
      <c r="E273" s="3"/>
      <c r="F273" s="3"/>
      <c r="G273" s="3"/>
      <c r="H273" s="3"/>
    </row>
    <row r="274" spans="1:8" x14ac:dyDescent="0.2">
      <c r="A274" s="43" t="s">
        <v>2</v>
      </c>
      <c r="B274" s="49"/>
      <c r="C274" s="50"/>
      <c r="D274" s="50"/>
      <c r="E274" s="50"/>
      <c r="F274" s="50"/>
      <c r="G274" s="43" t="s">
        <v>4</v>
      </c>
      <c r="H274" s="43" t="s">
        <v>5</v>
      </c>
    </row>
    <row r="275" spans="1:8" x14ac:dyDescent="0.2">
      <c r="A275" s="55"/>
      <c r="B275" s="100" t="s">
        <v>6</v>
      </c>
      <c r="C275" s="121" t="s">
        <v>7</v>
      </c>
      <c r="D275" s="121" t="s">
        <v>8</v>
      </c>
      <c r="E275" s="121" t="s">
        <v>9</v>
      </c>
      <c r="F275" s="121" t="s">
        <v>10</v>
      </c>
      <c r="G275" s="55"/>
      <c r="H275" s="55"/>
    </row>
    <row r="276" spans="1:8" x14ac:dyDescent="0.2">
      <c r="A276" s="46" t="s">
        <v>224</v>
      </c>
      <c r="B276" s="47"/>
      <c r="C276" s="47"/>
      <c r="D276" s="47"/>
      <c r="E276" s="47"/>
      <c r="F276" s="47"/>
      <c r="G276" s="47"/>
      <c r="H276" s="48"/>
    </row>
    <row r="277" spans="1:8" ht="12.75" customHeight="1" x14ac:dyDescent="0.2">
      <c r="A277" s="6" t="s">
        <v>128</v>
      </c>
      <c r="B277" s="105">
        <v>200</v>
      </c>
      <c r="C277" s="136">
        <v>1.2</v>
      </c>
      <c r="D277" s="136">
        <v>5.2</v>
      </c>
      <c r="E277" s="136">
        <v>6.5</v>
      </c>
      <c r="F277" s="136">
        <v>77.010000000000005</v>
      </c>
      <c r="G277" s="101" t="s">
        <v>166</v>
      </c>
      <c r="H277" s="108" t="s">
        <v>130</v>
      </c>
    </row>
    <row r="278" spans="1:8" s="83" customFormat="1" x14ac:dyDescent="0.3">
      <c r="A278" s="6" t="s">
        <v>185</v>
      </c>
      <c r="B278" s="135">
        <v>80</v>
      </c>
      <c r="C278" s="115">
        <v>9.5399999999999991</v>
      </c>
      <c r="D278" s="115">
        <v>11.9</v>
      </c>
      <c r="E278" s="115">
        <v>40.9</v>
      </c>
      <c r="F278" s="115">
        <v>300.8</v>
      </c>
      <c r="G278" s="66" t="s">
        <v>186</v>
      </c>
      <c r="H278" s="11" t="s">
        <v>187</v>
      </c>
    </row>
    <row r="279" spans="1:8" x14ac:dyDescent="0.2">
      <c r="A279" s="6" t="s">
        <v>89</v>
      </c>
      <c r="B279" s="10">
        <v>200</v>
      </c>
      <c r="C279" s="42">
        <v>0</v>
      </c>
      <c r="D279" s="42">
        <v>0</v>
      </c>
      <c r="E279" s="42">
        <v>19.97</v>
      </c>
      <c r="F279" s="42">
        <v>76</v>
      </c>
      <c r="G279" s="82" t="s">
        <v>90</v>
      </c>
      <c r="H279" s="11" t="s">
        <v>91</v>
      </c>
    </row>
    <row r="280" spans="1:8" x14ac:dyDescent="0.2">
      <c r="A280" s="14" t="s">
        <v>45</v>
      </c>
      <c r="B280" s="7">
        <v>20</v>
      </c>
      <c r="C280" s="124">
        <v>1.3</v>
      </c>
      <c r="D280" s="124">
        <v>0.2</v>
      </c>
      <c r="E280" s="124">
        <v>8.6</v>
      </c>
      <c r="F280" s="124">
        <v>43</v>
      </c>
      <c r="G280" s="41">
        <v>11</v>
      </c>
      <c r="H280" s="11" t="s">
        <v>47</v>
      </c>
    </row>
    <row r="281" spans="1:8" x14ac:dyDescent="0.2">
      <c r="A281" s="16" t="s">
        <v>25</v>
      </c>
      <c r="B281" s="4">
        <f>SUM(B277:B280)</f>
        <v>500</v>
      </c>
      <c r="C281" s="31">
        <f>SUM(C277:C280)</f>
        <v>12.04</v>
      </c>
      <c r="D281" s="31">
        <f>SUM(D277:D280)</f>
        <v>17.3</v>
      </c>
      <c r="E281" s="31">
        <f>SUM(E277:E280)</f>
        <v>75.97</v>
      </c>
      <c r="F281" s="31">
        <f>SUM(F277:F280)</f>
        <v>496.81</v>
      </c>
      <c r="G281" s="4"/>
      <c r="H281" s="6"/>
    </row>
    <row r="282" spans="1:8" x14ac:dyDescent="0.2">
      <c r="A282" s="46" t="s">
        <v>225</v>
      </c>
      <c r="B282" s="47"/>
      <c r="C282" s="47"/>
      <c r="D282" s="47"/>
      <c r="E282" s="47"/>
      <c r="F282" s="47"/>
      <c r="G282" s="47"/>
      <c r="H282" s="48"/>
    </row>
    <row r="283" spans="1:8" x14ac:dyDescent="0.2">
      <c r="A283" s="125" t="s">
        <v>73</v>
      </c>
      <c r="B283" s="170">
        <v>90</v>
      </c>
      <c r="C283" s="122">
        <v>11.71</v>
      </c>
      <c r="D283" s="122">
        <v>15.73</v>
      </c>
      <c r="E283" s="122">
        <v>12.03</v>
      </c>
      <c r="F283" s="122">
        <v>238.5</v>
      </c>
      <c r="G283" s="171" t="s">
        <v>74</v>
      </c>
      <c r="H283" s="123" t="s">
        <v>75</v>
      </c>
    </row>
    <row r="284" spans="1:8" x14ac:dyDescent="0.2">
      <c r="A284" s="6" t="s">
        <v>66</v>
      </c>
      <c r="B284" s="10">
        <v>150</v>
      </c>
      <c r="C284" s="164">
        <v>5.52</v>
      </c>
      <c r="D284" s="164">
        <v>4.51</v>
      </c>
      <c r="E284" s="164">
        <v>26.45</v>
      </c>
      <c r="F284" s="164">
        <v>168.45</v>
      </c>
      <c r="G284" s="66" t="s">
        <v>67</v>
      </c>
      <c r="H284" s="6" t="s">
        <v>68</v>
      </c>
    </row>
    <row r="285" spans="1:8" s="83" customFormat="1" ht="10.5" customHeight="1" x14ac:dyDescent="0.3">
      <c r="A285" s="11" t="s">
        <v>21</v>
      </c>
      <c r="B285" s="42">
        <v>215</v>
      </c>
      <c r="C285" s="10">
        <v>7.0000000000000007E-2</v>
      </c>
      <c r="D285" s="10">
        <v>0.02</v>
      </c>
      <c r="E285" s="82">
        <v>15</v>
      </c>
      <c r="F285" s="10">
        <v>60</v>
      </c>
      <c r="G285" s="69" t="s">
        <v>22</v>
      </c>
      <c r="H285" s="70" t="s">
        <v>23</v>
      </c>
    </row>
    <row r="286" spans="1:8" x14ac:dyDescent="0.2">
      <c r="A286" s="14" t="s">
        <v>79</v>
      </c>
      <c r="B286" s="38">
        <v>20</v>
      </c>
      <c r="C286" s="7">
        <f>3.2/2</f>
        <v>1.6</v>
      </c>
      <c r="D286" s="7">
        <f>0.4/2</f>
        <v>0.2</v>
      </c>
      <c r="E286" s="7">
        <f>20.4/2</f>
        <v>10.199999999999999</v>
      </c>
      <c r="F286" s="7">
        <v>50</v>
      </c>
      <c r="G286" s="82" t="s">
        <v>46</v>
      </c>
      <c r="H286" s="11" t="s">
        <v>49</v>
      </c>
    </row>
    <row r="287" spans="1:8" x14ac:dyDescent="0.2">
      <c r="A287" s="16" t="s">
        <v>25</v>
      </c>
      <c r="B287" s="4">
        <f>SUM(B283:B286)</f>
        <v>475</v>
      </c>
      <c r="C287" s="31">
        <f>SUM(C283:C286)</f>
        <v>18.900000000000002</v>
      </c>
      <c r="D287" s="31">
        <f>SUM(D283:D286)</f>
        <v>20.46</v>
      </c>
      <c r="E287" s="31">
        <f>SUM(E283:E286)</f>
        <v>63.679999999999993</v>
      </c>
      <c r="F287" s="31">
        <f>SUM(F283:F286)</f>
        <v>516.95000000000005</v>
      </c>
      <c r="G287" s="4"/>
      <c r="H287" s="6"/>
    </row>
    <row r="288" spans="1:8" x14ac:dyDescent="0.2">
      <c r="A288" s="49" t="s">
        <v>226</v>
      </c>
      <c r="B288" s="75"/>
      <c r="C288" s="75"/>
      <c r="D288" s="75"/>
      <c r="E288" s="75"/>
      <c r="F288" s="75"/>
      <c r="G288" s="50"/>
      <c r="H288" s="51"/>
    </row>
    <row r="289" spans="1:256" ht="12.75" customHeight="1" x14ac:dyDescent="0.2">
      <c r="A289" s="6" t="s">
        <v>128</v>
      </c>
      <c r="B289" s="105">
        <v>200</v>
      </c>
      <c r="C289" s="136">
        <v>1.2</v>
      </c>
      <c r="D289" s="136">
        <v>5.2</v>
      </c>
      <c r="E289" s="136">
        <v>6.5</v>
      </c>
      <c r="F289" s="136">
        <v>77.010000000000005</v>
      </c>
      <c r="G289" s="101" t="s">
        <v>166</v>
      </c>
      <c r="H289" s="108" t="s">
        <v>130</v>
      </c>
    </row>
    <row r="290" spans="1:256" x14ac:dyDescent="0.2">
      <c r="A290" s="125" t="s">
        <v>73</v>
      </c>
      <c r="B290" s="170">
        <v>90</v>
      </c>
      <c r="C290" s="122">
        <v>11.71</v>
      </c>
      <c r="D290" s="122">
        <v>15.73</v>
      </c>
      <c r="E290" s="122">
        <v>12.03</v>
      </c>
      <c r="F290" s="122">
        <v>238.5</v>
      </c>
      <c r="G290" s="171" t="s">
        <v>74</v>
      </c>
      <c r="H290" s="123" t="s">
        <v>75</v>
      </c>
    </row>
    <row r="291" spans="1:256" x14ac:dyDescent="0.2">
      <c r="A291" s="6" t="s">
        <v>66</v>
      </c>
      <c r="B291" s="107">
        <v>150</v>
      </c>
      <c r="C291" s="164">
        <v>5.52</v>
      </c>
      <c r="D291" s="164">
        <v>4.51</v>
      </c>
      <c r="E291" s="164">
        <v>26.45</v>
      </c>
      <c r="F291" s="164">
        <v>168.45</v>
      </c>
      <c r="G291" s="66" t="s">
        <v>67</v>
      </c>
      <c r="H291" s="6" t="s">
        <v>68</v>
      </c>
    </row>
    <row r="292" spans="1:256" ht="35.25" customHeight="1" x14ac:dyDescent="0.2">
      <c r="A292" s="85" t="s">
        <v>167</v>
      </c>
      <c r="B292" s="102">
        <v>60</v>
      </c>
      <c r="C292" s="122">
        <v>1.38</v>
      </c>
      <c r="D292" s="122">
        <v>0.06</v>
      </c>
      <c r="E292" s="122">
        <v>4.9400000000000004</v>
      </c>
      <c r="F292" s="122">
        <v>26.6</v>
      </c>
      <c r="G292" s="86">
        <v>304</v>
      </c>
      <c r="H292" s="11" t="s">
        <v>168</v>
      </c>
    </row>
    <row r="293" spans="1:256" x14ac:dyDescent="0.2">
      <c r="A293" s="6" t="s">
        <v>89</v>
      </c>
      <c r="B293" s="10">
        <v>200</v>
      </c>
      <c r="C293" s="42">
        <v>0</v>
      </c>
      <c r="D293" s="42">
        <v>0</v>
      </c>
      <c r="E293" s="42">
        <v>19.97</v>
      </c>
      <c r="F293" s="42">
        <v>76</v>
      </c>
      <c r="G293" s="82" t="s">
        <v>90</v>
      </c>
      <c r="H293" s="11" t="s">
        <v>91</v>
      </c>
    </row>
    <row r="294" spans="1:256" x14ac:dyDescent="0.2">
      <c r="A294" s="14" t="s">
        <v>45</v>
      </c>
      <c r="B294" s="7">
        <v>20</v>
      </c>
      <c r="C294" s="124">
        <v>1.3</v>
      </c>
      <c r="D294" s="124">
        <v>0.2</v>
      </c>
      <c r="E294" s="124">
        <v>8.6</v>
      </c>
      <c r="F294" s="124">
        <v>43</v>
      </c>
      <c r="G294" s="41">
        <v>11</v>
      </c>
      <c r="H294" s="11" t="s">
        <v>47</v>
      </c>
    </row>
    <row r="295" spans="1:256" x14ac:dyDescent="0.2">
      <c r="A295" s="16" t="s">
        <v>25</v>
      </c>
      <c r="B295" s="4">
        <f>SUM(B289:B294)</f>
        <v>720</v>
      </c>
      <c r="C295" s="126">
        <f>SUM(C289:C294)</f>
        <v>21.11</v>
      </c>
      <c r="D295" s="126">
        <f>SUM(D289:D294)</f>
        <v>25.699999999999996</v>
      </c>
      <c r="E295" s="126">
        <f>SUM(E289:E294)</f>
        <v>78.489999999999995</v>
      </c>
      <c r="F295" s="126">
        <f>SUM(F289:F294)</f>
        <v>629.55999999999995</v>
      </c>
      <c r="G295" s="4"/>
      <c r="H295" s="6"/>
    </row>
    <row r="296" spans="1:256" x14ac:dyDescent="0.2">
      <c r="A296" s="46" t="s">
        <v>227</v>
      </c>
      <c r="B296" s="47"/>
      <c r="C296" s="47"/>
      <c r="D296" s="47"/>
      <c r="E296" s="47"/>
      <c r="F296" s="47"/>
      <c r="G296" s="47"/>
      <c r="H296" s="48"/>
    </row>
    <row r="297" spans="1:256" s="83" customFormat="1" x14ac:dyDescent="0.3">
      <c r="A297" s="6" t="s">
        <v>185</v>
      </c>
      <c r="B297" s="135">
        <v>100</v>
      </c>
      <c r="C297" s="122">
        <v>9.42</v>
      </c>
      <c r="D297" s="122">
        <v>14.84</v>
      </c>
      <c r="E297" s="122">
        <v>51.16</v>
      </c>
      <c r="F297" s="122">
        <v>376</v>
      </c>
      <c r="G297" s="66" t="s">
        <v>186</v>
      </c>
      <c r="H297" s="11" t="s">
        <v>187</v>
      </c>
    </row>
    <row r="298" spans="1:256" s="83" customFormat="1" ht="10.5" customHeight="1" x14ac:dyDescent="0.3">
      <c r="A298" s="11" t="s">
        <v>21</v>
      </c>
      <c r="B298" s="42">
        <v>215</v>
      </c>
      <c r="C298" s="10">
        <v>7.0000000000000007E-2</v>
      </c>
      <c r="D298" s="10">
        <v>0.02</v>
      </c>
      <c r="E298" s="82">
        <v>15</v>
      </c>
      <c r="F298" s="10">
        <v>60</v>
      </c>
      <c r="G298" s="69" t="s">
        <v>22</v>
      </c>
      <c r="H298" s="70" t="s">
        <v>23</v>
      </c>
    </row>
    <row r="299" spans="1:256" x14ac:dyDescent="0.2">
      <c r="A299" s="127" t="s">
        <v>25</v>
      </c>
      <c r="B299" s="128">
        <f>SUM(B297:B298)</f>
        <v>315</v>
      </c>
      <c r="C299" s="128">
        <f>SUM(C297:C298)</f>
        <v>9.49</v>
      </c>
      <c r="D299" s="128">
        <f>SUM(D297:D298)</f>
        <v>14.86</v>
      </c>
      <c r="E299" s="128">
        <f>SUM(E297:E298)</f>
        <v>66.16</v>
      </c>
      <c r="F299" s="128">
        <f>SUM(F297:F298)</f>
        <v>436</v>
      </c>
      <c r="G299" s="129"/>
      <c r="H299" s="130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  <c r="BR299" s="131"/>
      <c r="BS299" s="131"/>
      <c r="BT299" s="131"/>
      <c r="BU299" s="131"/>
      <c r="BV299" s="131"/>
      <c r="BW299" s="131"/>
      <c r="BX299" s="131"/>
      <c r="BY299" s="131"/>
      <c r="BZ299" s="131"/>
      <c r="CA299" s="131"/>
      <c r="CB299" s="131"/>
      <c r="CC299" s="131"/>
      <c r="CD299" s="131"/>
      <c r="CE299" s="131"/>
      <c r="CF299" s="131"/>
      <c r="CG299" s="131"/>
      <c r="CH299" s="131"/>
      <c r="CI299" s="131"/>
      <c r="CJ299" s="131"/>
      <c r="CK299" s="131"/>
      <c r="CL299" s="131"/>
      <c r="CM299" s="131"/>
      <c r="CN299" s="131"/>
      <c r="CO299" s="131"/>
      <c r="CP299" s="131"/>
      <c r="CQ299" s="131"/>
      <c r="CR299" s="131"/>
      <c r="CS299" s="131"/>
      <c r="CT299" s="131"/>
      <c r="CU299" s="131"/>
      <c r="CV299" s="131"/>
      <c r="CW299" s="131"/>
      <c r="CX299" s="131"/>
      <c r="CY299" s="131"/>
      <c r="CZ299" s="131"/>
      <c r="DA299" s="131"/>
      <c r="DB299" s="131"/>
      <c r="DC299" s="131"/>
      <c r="DD299" s="131"/>
      <c r="DE299" s="131"/>
      <c r="DF299" s="131"/>
      <c r="DG299" s="131"/>
      <c r="DH299" s="131"/>
      <c r="DI299" s="131"/>
      <c r="DJ299" s="131"/>
      <c r="DK299" s="131"/>
      <c r="DL299" s="131"/>
      <c r="DM299" s="131"/>
      <c r="DN299" s="131"/>
      <c r="DO299" s="131"/>
      <c r="DP299" s="131"/>
      <c r="DQ299" s="131"/>
      <c r="DR299" s="131"/>
      <c r="DS299" s="131"/>
      <c r="DT299" s="131"/>
      <c r="DU299" s="131"/>
      <c r="DV299" s="131"/>
      <c r="DW299" s="131"/>
      <c r="DX299" s="131"/>
      <c r="DY299" s="131"/>
      <c r="DZ299" s="131"/>
      <c r="EA299" s="131"/>
      <c r="EB299" s="131"/>
      <c r="EC299" s="131"/>
      <c r="ED299" s="131"/>
      <c r="EE299" s="131"/>
      <c r="EF299" s="131"/>
      <c r="EG299" s="131"/>
      <c r="EH299" s="131"/>
      <c r="EI299" s="131"/>
      <c r="EJ299" s="131"/>
      <c r="EK299" s="131"/>
      <c r="EL299" s="131"/>
      <c r="EM299" s="131"/>
      <c r="EN299" s="131"/>
      <c r="EO299" s="131"/>
      <c r="EP299" s="131"/>
      <c r="EQ299" s="131"/>
      <c r="ER299" s="131"/>
      <c r="ES299" s="131"/>
      <c r="ET299" s="131"/>
      <c r="EU299" s="131"/>
      <c r="EV299" s="131"/>
      <c r="EW299" s="131"/>
      <c r="EX299" s="131"/>
      <c r="EY299" s="131"/>
      <c r="EZ299" s="131"/>
      <c r="FA299" s="131"/>
      <c r="FB299" s="131"/>
      <c r="FC299" s="131"/>
      <c r="FD299" s="131"/>
      <c r="FE299" s="131"/>
      <c r="FF299" s="131"/>
      <c r="FG299" s="131"/>
      <c r="FH299" s="131"/>
      <c r="FI299" s="131"/>
      <c r="FJ299" s="131"/>
      <c r="FK299" s="131"/>
      <c r="FL299" s="131"/>
      <c r="FM299" s="131"/>
      <c r="FN299" s="131"/>
      <c r="FO299" s="131"/>
      <c r="FP299" s="131"/>
      <c r="FQ299" s="131"/>
      <c r="FR299" s="131"/>
      <c r="FS299" s="131"/>
      <c r="FT299" s="131"/>
      <c r="FU299" s="131"/>
      <c r="FV299" s="131"/>
      <c r="FW299" s="131"/>
      <c r="FX299" s="131"/>
      <c r="FY299" s="131"/>
      <c r="FZ299" s="131"/>
      <c r="GA299" s="131"/>
      <c r="GB299" s="131"/>
      <c r="GC299" s="131"/>
      <c r="GD299" s="131"/>
      <c r="GE299" s="131"/>
      <c r="GF299" s="131"/>
      <c r="GG299" s="131"/>
      <c r="GH299" s="131"/>
      <c r="GI299" s="131"/>
      <c r="GJ299" s="131"/>
      <c r="GK299" s="131"/>
      <c r="GL299" s="131"/>
      <c r="GM299" s="131"/>
      <c r="GN299" s="131"/>
      <c r="GO299" s="131"/>
      <c r="GP299" s="131"/>
      <c r="GQ299" s="131"/>
      <c r="GR299" s="131"/>
      <c r="GS299" s="131"/>
      <c r="GT299" s="131"/>
      <c r="GU299" s="131"/>
      <c r="GV299" s="131"/>
      <c r="GW299" s="131"/>
      <c r="GX299" s="131"/>
      <c r="GY299" s="131"/>
      <c r="GZ299" s="131"/>
      <c r="HA299" s="131"/>
      <c r="HB299" s="131"/>
      <c r="HC299" s="131"/>
      <c r="HD299" s="131"/>
      <c r="HE299" s="131"/>
      <c r="HF299" s="131"/>
      <c r="HG299" s="131"/>
      <c r="HH299" s="131"/>
      <c r="HI299" s="131"/>
      <c r="HJ299" s="131"/>
      <c r="HK299" s="131"/>
      <c r="HL299" s="131"/>
      <c r="HM299" s="131"/>
      <c r="HN299" s="131"/>
      <c r="HO299" s="131"/>
      <c r="HP299" s="131"/>
      <c r="HQ299" s="131"/>
      <c r="HR299" s="131"/>
      <c r="HS299" s="131"/>
      <c r="HT299" s="131"/>
      <c r="HU299" s="131"/>
      <c r="HV299" s="131"/>
      <c r="HW299" s="131"/>
      <c r="HX299" s="131"/>
      <c r="HY299" s="131"/>
      <c r="HZ299" s="131"/>
      <c r="IA299" s="131"/>
      <c r="IB299" s="131"/>
      <c r="IC299" s="131"/>
      <c r="ID299" s="131"/>
      <c r="IE299" s="131"/>
      <c r="IF299" s="131"/>
      <c r="IG299" s="131"/>
      <c r="IH299" s="131"/>
      <c r="II299" s="131"/>
      <c r="IJ299" s="131"/>
      <c r="IK299" s="131"/>
      <c r="IL299" s="131"/>
      <c r="IM299" s="131"/>
      <c r="IN299" s="131"/>
      <c r="IO299" s="131"/>
      <c r="IP299" s="131"/>
      <c r="IQ299" s="131"/>
      <c r="IR299" s="131"/>
      <c r="IS299" s="131"/>
      <c r="IT299" s="131"/>
      <c r="IU299" s="131"/>
      <c r="IV299" s="131"/>
    </row>
    <row r="300" spans="1:256" x14ac:dyDescent="0.2">
      <c r="A300" s="3" t="s">
        <v>124</v>
      </c>
      <c r="B300" s="3"/>
      <c r="C300" s="3"/>
      <c r="D300" s="3"/>
      <c r="E300" s="3"/>
      <c r="F300" s="3"/>
      <c r="G300" s="3"/>
      <c r="H300" s="3"/>
    </row>
    <row r="301" spans="1:256" x14ac:dyDescent="0.2">
      <c r="A301" s="43" t="s">
        <v>2</v>
      </c>
      <c r="B301" s="49"/>
      <c r="C301" s="50"/>
      <c r="D301" s="50"/>
      <c r="E301" s="50"/>
      <c r="F301" s="50"/>
      <c r="G301" s="43" t="s">
        <v>4</v>
      </c>
      <c r="H301" s="43" t="s">
        <v>5</v>
      </c>
    </row>
    <row r="302" spans="1:256" x14ac:dyDescent="0.2">
      <c r="A302" s="55"/>
      <c r="B302" s="100" t="s">
        <v>6</v>
      </c>
      <c r="C302" s="121" t="s">
        <v>7</v>
      </c>
      <c r="D302" s="121" t="s">
        <v>8</v>
      </c>
      <c r="E302" s="121" t="s">
        <v>9</v>
      </c>
      <c r="F302" s="121" t="s">
        <v>10</v>
      </c>
      <c r="G302" s="55"/>
      <c r="H302" s="55"/>
    </row>
    <row r="303" spans="1:256" x14ac:dyDescent="0.2">
      <c r="A303" s="46" t="s">
        <v>224</v>
      </c>
      <c r="B303" s="47"/>
      <c r="C303" s="47"/>
      <c r="D303" s="47"/>
      <c r="E303" s="47"/>
      <c r="F303" s="47"/>
      <c r="G303" s="47"/>
      <c r="H303" s="48"/>
    </row>
    <row r="304" spans="1:256" x14ac:dyDescent="0.2">
      <c r="A304" s="6" t="s">
        <v>172</v>
      </c>
      <c r="B304" s="38">
        <v>200</v>
      </c>
      <c r="C304" s="136">
        <v>1.53</v>
      </c>
      <c r="D304" s="136">
        <v>5.0999999999999996</v>
      </c>
      <c r="E304" s="136">
        <v>8</v>
      </c>
      <c r="F304" s="136">
        <v>83.9</v>
      </c>
      <c r="G304" s="40" t="s">
        <v>215</v>
      </c>
      <c r="H304" s="11" t="s">
        <v>174</v>
      </c>
    </row>
    <row r="305" spans="1:256" x14ac:dyDescent="0.2">
      <c r="A305" s="137" t="s">
        <v>189</v>
      </c>
      <c r="B305" s="133">
        <v>100</v>
      </c>
      <c r="C305" s="122">
        <v>8.64</v>
      </c>
      <c r="D305" s="122">
        <v>9.85</v>
      </c>
      <c r="E305" s="122">
        <v>45.53</v>
      </c>
      <c r="F305" s="122">
        <v>292.98</v>
      </c>
      <c r="G305" s="138" t="s">
        <v>190</v>
      </c>
      <c r="H305" s="132" t="s">
        <v>191</v>
      </c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</row>
    <row r="306" spans="1:256" x14ac:dyDescent="0.2">
      <c r="A306" s="20" t="s">
        <v>57</v>
      </c>
      <c r="B306" s="7">
        <v>222</v>
      </c>
      <c r="C306" s="10">
        <v>0.13</v>
      </c>
      <c r="D306" s="10">
        <v>0.02</v>
      </c>
      <c r="E306" s="10">
        <v>15.2</v>
      </c>
      <c r="F306" s="10">
        <v>62</v>
      </c>
      <c r="G306" s="69" t="s">
        <v>58</v>
      </c>
      <c r="H306" s="81" t="s">
        <v>59</v>
      </c>
    </row>
    <row r="307" spans="1:256" x14ac:dyDescent="0.2">
      <c r="A307" s="14" t="s">
        <v>45</v>
      </c>
      <c r="B307" s="7">
        <v>20</v>
      </c>
      <c r="C307" s="124">
        <v>1.3</v>
      </c>
      <c r="D307" s="124">
        <v>0.2</v>
      </c>
      <c r="E307" s="124">
        <v>8.6</v>
      </c>
      <c r="F307" s="124">
        <v>43</v>
      </c>
      <c r="G307" s="41">
        <v>11</v>
      </c>
      <c r="H307" s="11" t="s">
        <v>47</v>
      </c>
    </row>
    <row r="308" spans="1:256" x14ac:dyDescent="0.2">
      <c r="A308" s="16" t="s">
        <v>25</v>
      </c>
      <c r="B308" s="4">
        <f>SUM(B304:B307)</f>
        <v>542</v>
      </c>
      <c r="C308" s="31">
        <f>SUM(C304:C307)</f>
        <v>11.600000000000001</v>
      </c>
      <c r="D308" s="31">
        <f>SUM(D304:D307)</f>
        <v>15.169999999999998</v>
      </c>
      <c r="E308" s="31">
        <f>SUM(E304:E307)</f>
        <v>77.33</v>
      </c>
      <c r="F308" s="31">
        <f>SUM(F304:F307)</f>
        <v>481.88</v>
      </c>
      <c r="G308" s="4"/>
      <c r="H308" s="6"/>
    </row>
    <row r="309" spans="1:256" x14ac:dyDescent="0.2">
      <c r="A309" s="46" t="s">
        <v>225</v>
      </c>
      <c r="B309" s="47"/>
      <c r="C309" s="47"/>
      <c r="D309" s="47"/>
      <c r="E309" s="47"/>
      <c r="F309" s="47"/>
      <c r="G309" s="47"/>
      <c r="H309" s="48"/>
    </row>
    <row r="310" spans="1:256" s="144" customFormat="1" x14ac:dyDescent="0.2">
      <c r="A310" s="145" t="s">
        <v>230</v>
      </c>
      <c r="B310" s="146">
        <v>90</v>
      </c>
      <c r="C310" s="122">
        <v>19.600000000000001</v>
      </c>
      <c r="D310" s="122">
        <v>7.38</v>
      </c>
      <c r="E310" s="122">
        <v>7.1</v>
      </c>
      <c r="F310" s="122">
        <v>170.6</v>
      </c>
      <c r="G310" s="143" t="s">
        <v>231</v>
      </c>
      <c r="H310" s="123" t="s">
        <v>232</v>
      </c>
    </row>
    <row r="311" spans="1:256" ht="13.5" customHeight="1" x14ac:dyDescent="0.2">
      <c r="A311" s="11" t="s">
        <v>36</v>
      </c>
      <c r="B311" s="10">
        <v>150</v>
      </c>
      <c r="C311" s="10">
        <v>3.06</v>
      </c>
      <c r="D311" s="10">
        <v>4.8</v>
      </c>
      <c r="E311" s="10">
        <v>20.440000000000001</v>
      </c>
      <c r="F311" s="10">
        <v>137.25</v>
      </c>
      <c r="G311" s="82" t="s">
        <v>37</v>
      </c>
      <c r="H311" s="11" t="s">
        <v>38</v>
      </c>
    </row>
    <row r="312" spans="1:256" s="83" customFormat="1" ht="10.5" customHeight="1" x14ac:dyDescent="0.3">
      <c r="A312" s="11" t="s">
        <v>21</v>
      </c>
      <c r="B312" s="42">
        <v>215</v>
      </c>
      <c r="C312" s="10">
        <v>7.0000000000000007E-2</v>
      </c>
      <c r="D312" s="10">
        <v>0.02</v>
      </c>
      <c r="E312" s="82">
        <v>15</v>
      </c>
      <c r="F312" s="10">
        <v>60</v>
      </c>
      <c r="G312" s="69" t="s">
        <v>22</v>
      </c>
      <c r="H312" s="70" t="s">
        <v>23</v>
      </c>
    </row>
    <row r="313" spans="1:256" x14ac:dyDescent="0.2">
      <c r="A313" s="14" t="s">
        <v>79</v>
      </c>
      <c r="B313" s="38">
        <v>20</v>
      </c>
      <c r="C313" s="7">
        <f>3.2/2</f>
        <v>1.6</v>
      </c>
      <c r="D313" s="7">
        <f>0.4/2</f>
        <v>0.2</v>
      </c>
      <c r="E313" s="7">
        <f>20.4/2</f>
        <v>10.199999999999999</v>
      </c>
      <c r="F313" s="7">
        <v>50</v>
      </c>
      <c r="G313" s="82" t="s">
        <v>46</v>
      </c>
      <c r="H313" s="11" t="s">
        <v>49</v>
      </c>
    </row>
    <row r="314" spans="1:256" x14ac:dyDescent="0.2">
      <c r="A314" s="16" t="s">
        <v>25</v>
      </c>
      <c r="B314" s="4">
        <f>SUM(B310:B313)</f>
        <v>475</v>
      </c>
      <c r="C314" s="31">
        <f>SUM(C310:C313)</f>
        <v>24.330000000000002</v>
      </c>
      <c r="D314" s="31">
        <f>SUM(D310:D313)</f>
        <v>12.399999999999999</v>
      </c>
      <c r="E314" s="31">
        <f>SUM(E310:E313)</f>
        <v>52.739999999999995</v>
      </c>
      <c r="F314" s="31">
        <f>SUM(F310:F313)</f>
        <v>417.85</v>
      </c>
      <c r="G314" s="4"/>
      <c r="H314" s="6"/>
    </row>
    <row r="315" spans="1:256" x14ac:dyDescent="0.2">
      <c r="A315" s="49" t="s">
        <v>226</v>
      </c>
      <c r="B315" s="75"/>
      <c r="C315" s="75"/>
      <c r="D315" s="75"/>
      <c r="E315" s="75"/>
      <c r="F315" s="75"/>
      <c r="G315" s="50"/>
      <c r="H315" s="51"/>
    </row>
    <row r="316" spans="1:256" x14ac:dyDescent="0.2">
      <c r="A316" s="6" t="s">
        <v>172</v>
      </c>
      <c r="B316" s="38">
        <v>200</v>
      </c>
      <c r="C316" s="136">
        <v>1.53</v>
      </c>
      <c r="D316" s="136">
        <v>5.0999999999999996</v>
      </c>
      <c r="E316" s="136">
        <v>8</v>
      </c>
      <c r="F316" s="136">
        <v>83.9</v>
      </c>
      <c r="G316" s="40" t="s">
        <v>215</v>
      </c>
      <c r="H316" s="11" t="s">
        <v>174</v>
      </c>
    </row>
    <row r="317" spans="1:256" ht="12" customHeight="1" x14ac:dyDescent="0.2">
      <c r="A317" s="11" t="s">
        <v>236</v>
      </c>
      <c r="B317" s="38">
        <v>90</v>
      </c>
      <c r="C317" s="122">
        <v>13.7</v>
      </c>
      <c r="D317" s="122">
        <v>8.4</v>
      </c>
      <c r="E317" s="122">
        <v>4</v>
      </c>
      <c r="F317" s="122">
        <v>145.69999999999999</v>
      </c>
      <c r="G317" s="66" t="s">
        <v>237</v>
      </c>
      <c r="H317" s="6" t="s">
        <v>238</v>
      </c>
    </row>
    <row r="318" spans="1:256" x14ac:dyDescent="0.2">
      <c r="A318" s="6" t="s">
        <v>125</v>
      </c>
      <c r="B318" s="38">
        <v>150</v>
      </c>
      <c r="C318" s="122">
        <v>2.6</v>
      </c>
      <c r="D318" s="122">
        <v>11.8</v>
      </c>
      <c r="E318" s="122">
        <v>12.81</v>
      </c>
      <c r="F318" s="122">
        <v>163.5</v>
      </c>
      <c r="G318" s="94" t="s">
        <v>126</v>
      </c>
      <c r="H318" s="123" t="s">
        <v>127</v>
      </c>
    </row>
    <row r="319" spans="1:256" x14ac:dyDescent="0.2">
      <c r="A319" s="160" t="s">
        <v>175</v>
      </c>
      <c r="B319" s="161">
        <v>200</v>
      </c>
      <c r="C319" s="161">
        <v>0.6</v>
      </c>
      <c r="D319" s="161">
        <v>0.4</v>
      </c>
      <c r="E319" s="161">
        <v>32.6</v>
      </c>
      <c r="F319" s="161">
        <v>136.4</v>
      </c>
      <c r="G319" s="162" t="s">
        <v>176</v>
      </c>
      <c r="H319" s="163" t="s">
        <v>177</v>
      </c>
    </row>
    <row r="320" spans="1:256" x14ac:dyDescent="0.2">
      <c r="A320" s="14" t="s">
        <v>45</v>
      </c>
      <c r="B320" s="7">
        <v>20</v>
      </c>
      <c r="C320" s="124">
        <v>1.3</v>
      </c>
      <c r="D320" s="124">
        <v>0.2</v>
      </c>
      <c r="E320" s="124">
        <v>8.6</v>
      </c>
      <c r="F320" s="124">
        <v>43</v>
      </c>
      <c r="G320" s="41">
        <v>11</v>
      </c>
      <c r="H320" s="11" t="s">
        <v>47</v>
      </c>
    </row>
    <row r="321" spans="1:256" x14ac:dyDescent="0.2">
      <c r="A321" s="16" t="s">
        <v>25</v>
      </c>
      <c r="B321" s="4">
        <f>SUM(B316:B320)</f>
        <v>660</v>
      </c>
      <c r="C321" s="126">
        <f>SUM(C316:C320)</f>
        <v>19.73</v>
      </c>
      <c r="D321" s="126">
        <f>SUM(D316:D320)</f>
        <v>25.9</v>
      </c>
      <c r="E321" s="126">
        <f>SUM(E316:E320)</f>
        <v>66.010000000000005</v>
      </c>
      <c r="F321" s="126">
        <f>SUM(F316:F320)</f>
        <v>572.5</v>
      </c>
      <c r="G321" s="4"/>
      <c r="H321" s="6"/>
    </row>
    <row r="322" spans="1:256" x14ac:dyDescent="0.2">
      <c r="A322" s="46" t="s">
        <v>227</v>
      </c>
      <c r="B322" s="47"/>
      <c r="C322" s="47"/>
      <c r="D322" s="47"/>
      <c r="E322" s="47"/>
      <c r="F322" s="47"/>
      <c r="G322" s="47"/>
      <c r="H322" s="48"/>
    </row>
    <row r="323" spans="1:256" x14ac:dyDescent="0.2">
      <c r="A323" s="137" t="s">
        <v>189</v>
      </c>
      <c r="B323" s="133">
        <v>100</v>
      </c>
      <c r="C323" s="122">
        <v>8.64</v>
      </c>
      <c r="D323" s="122">
        <v>9.85</v>
      </c>
      <c r="E323" s="122">
        <v>45.53</v>
      </c>
      <c r="F323" s="122">
        <v>292.98</v>
      </c>
      <c r="G323" s="138" t="s">
        <v>190</v>
      </c>
      <c r="H323" s="132" t="s">
        <v>191</v>
      </c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  <c r="IV323" s="33"/>
    </row>
    <row r="324" spans="1:256" s="83" customFormat="1" ht="10.5" customHeight="1" x14ac:dyDescent="0.3">
      <c r="A324" s="11" t="s">
        <v>21</v>
      </c>
      <c r="B324" s="42">
        <v>215</v>
      </c>
      <c r="C324" s="10">
        <v>7.0000000000000007E-2</v>
      </c>
      <c r="D324" s="10">
        <v>0.02</v>
      </c>
      <c r="E324" s="82">
        <v>15</v>
      </c>
      <c r="F324" s="10">
        <v>60</v>
      </c>
      <c r="G324" s="69" t="s">
        <v>22</v>
      </c>
      <c r="H324" s="70" t="s">
        <v>23</v>
      </c>
    </row>
    <row r="325" spans="1:256" x14ac:dyDescent="0.2">
      <c r="A325" s="127" t="s">
        <v>25</v>
      </c>
      <c r="B325" s="128">
        <f>SUM(B323:B324)</f>
        <v>315</v>
      </c>
      <c r="C325" s="128">
        <f>SUM(C323:C324)</f>
        <v>8.7100000000000009</v>
      </c>
      <c r="D325" s="128">
        <f>SUM(D323:D324)</f>
        <v>9.8699999999999992</v>
      </c>
      <c r="E325" s="128">
        <f>SUM(E323:E324)</f>
        <v>60.53</v>
      </c>
      <c r="F325" s="128">
        <f>SUM(F323:F324)</f>
        <v>352.98</v>
      </c>
      <c r="G325" s="129"/>
      <c r="H325" s="130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  <c r="BR325" s="131"/>
      <c r="BS325" s="131"/>
      <c r="BT325" s="131"/>
      <c r="BU325" s="131"/>
      <c r="BV325" s="131"/>
      <c r="BW325" s="131"/>
      <c r="BX325" s="131"/>
      <c r="BY325" s="131"/>
      <c r="BZ325" s="131"/>
      <c r="CA325" s="131"/>
      <c r="CB325" s="131"/>
      <c r="CC325" s="131"/>
      <c r="CD325" s="131"/>
      <c r="CE325" s="131"/>
      <c r="CF325" s="131"/>
      <c r="CG325" s="131"/>
      <c r="CH325" s="131"/>
      <c r="CI325" s="131"/>
      <c r="CJ325" s="131"/>
      <c r="CK325" s="131"/>
      <c r="CL325" s="131"/>
      <c r="CM325" s="131"/>
      <c r="CN325" s="131"/>
      <c r="CO325" s="131"/>
      <c r="CP325" s="131"/>
      <c r="CQ325" s="131"/>
      <c r="CR325" s="131"/>
      <c r="CS325" s="131"/>
      <c r="CT325" s="131"/>
      <c r="CU325" s="131"/>
      <c r="CV325" s="131"/>
      <c r="CW325" s="131"/>
      <c r="CX325" s="131"/>
      <c r="CY325" s="131"/>
      <c r="CZ325" s="131"/>
      <c r="DA325" s="131"/>
      <c r="DB325" s="131"/>
      <c r="DC325" s="131"/>
      <c r="DD325" s="131"/>
      <c r="DE325" s="131"/>
      <c r="DF325" s="131"/>
      <c r="DG325" s="131"/>
      <c r="DH325" s="131"/>
      <c r="DI325" s="131"/>
      <c r="DJ325" s="131"/>
      <c r="DK325" s="131"/>
      <c r="DL325" s="131"/>
      <c r="DM325" s="131"/>
      <c r="DN325" s="131"/>
      <c r="DO325" s="131"/>
      <c r="DP325" s="131"/>
      <c r="DQ325" s="131"/>
      <c r="DR325" s="131"/>
      <c r="DS325" s="131"/>
      <c r="DT325" s="131"/>
      <c r="DU325" s="131"/>
      <c r="DV325" s="131"/>
      <c r="DW325" s="131"/>
      <c r="DX325" s="131"/>
      <c r="DY325" s="131"/>
      <c r="DZ325" s="131"/>
      <c r="EA325" s="131"/>
      <c r="EB325" s="131"/>
      <c r="EC325" s="131"/>
      <c r="ED325" s="131"/>
      <c r="EE325" s="131"/>
      <c r="EF325" s="131"/>
      <c r="EG325" s="131"/>
      <c r="EH325" s="131"/>
      <c r="EI325" s="131"/>
      <c r="EJ325" s="131"/>
      <c r="EK325" s="131"/>
      <c r="EL325" s="131"/>
      <c r="EM325" s="131"/>
      <c r="EN325" s="131"/>
      <c r="EO325" s="131"/>
      <c r="EP325" s="131"/>
      <c r="EQ325" s="131"/>
      <c r="ER325" s="131"/>
      <c r="ES325" s="131"/>
      <c r="ET325" s="131"/>
      <c r="EU325" s="131"/>
      <c r="EV325" s="131"/>
      <c r="EW325" s="131"/>
      <c r="EX325" s="131"/>
      <c r="EY325" s="131"/>
      <c r="EZ325" s="131"/>
      <c r="FA325" s="131"/>
      <c r="FB325" s="131"/>
      <c r="FC325" s="131"/>
      <c r="FD325" s="131"/>
      <c r="FE325" s="131"/>
      <c r="FF325" s="131"/>
      <c r="FG325" s="131"/>
      <c r="FH325" s="131"/>
      <c r="FI325" s="131"/>
      <c r="FJ325" s="131"/>
      <c r="FK325" s="131"/>
      <c r="FL325" s="131"/>
      <c r="FM325" s="131"/>
      <c r="FN325" s="131"/>
      <c r="FO325" s="131"/>
      <c r="FP325" s="131"/>
      <c r="FQ325" s="131"/>
      <c r="FR325" s="131"/>
      <c r="FS325" s="131"/>
      <c r="FT325" s="131"/>
      <c r="FU325" s="131"/>
      <c r="FV325" s="131"/>
      <c r="FW325" s="131"/>
      <c r="FX325" s="131"/>
      <c r="FY325" s="131"/>
      <c r="FZ325" s="131"/>
      <c r="GA325" s="131"/>
      <c r="GB325" s="131"/>
      <c r="GC325" s="131"/>
      <c r="GD325" s="131"/>
      <c r="GE325" s="131"/>
      <c r="GF325" s="131"/>
      <c r="GG325" s="131"/>
      <c r="GH325" s="131"/>
      <c r="GI325" s="131"/>
      <c r="GJ325" s="131"/>
      <c r="GK325" s="131"/>
      <c r="GL325" s="131"/>
      <c r="GM325" s="131"/>
      <c r="GN325" s="131"/>
      <c r="GO325" s="131"/>
      <c r="GP325" s="131"/>
      <c r="GQ325" s="131"/>
      <c r="GR325" s="131"/>
      <c r="GS325" s="131"/>
      <c r="GT325" s="131"/>
      <c r="GU325" s="131"/>
      <c r="GV325" s="131"/>
      <c r="GW325" s="131"/>
      <c r="GX325" s="131"/>
      <c r="GY325" s="131"/>
      <c r="GZ325" s="131"/>
      <c r="HA325" s="131"/>
      <c r="HB325" s="131"/>
      <c r="HC325" s="131"/>
      <c r="HD325" s="131"/>
      <c r="HE325" s="131"/>
      <c r="HF325" s="131"/>
      <c r="HG325" s="131"/>
      <c r="HH325" s="131"/>
      <c r="HI325" s="131"/>
      <c r="HJ325" s="131"/>
      <c r="HK325" s="131"/>
      <c r="HL325" s="131"/>
      <c r="HM325" s="131"/>
      <c r="HN325" s="131"/>
      <c r="HO325" s="131"/>
      <c r="HP325" s="131"/>
      <c r="HQ325" s="131"/>
      <c r="HR325" s="131"/>
      <c r="HS325" s="131"/>
      <c r="HT325" s="131"/>
      <c r="HU325" s="131"/>
      <c r="HV325" s="131"/>
      <c r="HW325" s="131"/>
      <c r="HX325" s="131"/>
      <c r="HY325" s="131"/>
      <c r="HZ325" s="131"/>
      <c r="IA325" s="131"/>
      <c r="IB325" s="131"/>
      <c r="IC325" s="131"/>
      <c r="ID325" s="131"/>
      <c r="IE325" s="131"/>
      <c r="IF325" s="131"/>
      <c r="IG325" s="131"/>
      <c r="IH325" s="131"/>
      <c r="II325" s="131"/>
      <c r="IJ325" s="131"/>
      <c r="IK325" s="131"/>
      <c r="IL325" s="131"/>
      <c r="IM325" s="131"/>
      <c r="IN325" s="131"/>
      <c r="IO325" s="131"/>
      <c r="IP325" s="131"/>
      <c r="IQ325" s="131"/>
      <c r="IR325" s="131"/>
      <c r="IS325" s="131"/>
      <c r="IT325" s="131"/>
      <c r="IU325" s="131"/>
      <c r="IV325" s="131"/>
    </row>
  </sheetData>
  <mergeCells count="110">
    <mergeCell ref="A303:H303"/>
    <mergeCell ref="A309:H309"/>
    <mergeCell ref="A315:H315"/>
    <mergeCell ref="A322:H322"/>
    <mergeCell ref="A276:H276"/>
    <mergeCell ref="A282:H282"/>
    <mergeCell ref="A288:H288"/>
    <mergeCell ref="A296:H296"/>
    <mergeCell ref="A300:H300"/>
    <mergeCell ref="A301:A302"/>
    <mergeCell ref="B301:F301"/>
    <mergeCell ref="G301:G302"/>
    <mergeCell ref="H301:H302"/>
    <mergeCell ref="A249:H249"/>
    <mergeCell ref="A255:H255"/>
    <mergeCell ref="A261:H261"/>
    <mergeCell ref="A269:H269"/>
    <mergeCell ref="A273:H273"/>
    <mergeCell ref="A274:A275"/>
    <mergeCell ref="B274:F274"/>
    <mergeCell ref="G274:G275"/>
    <mergeCell ref="H274:H275"/>
    <mergeCell ref="A223:H223"/>
    <mergeCell ref="A229:H229"/>
    <mergeCell ref="A235:H235"/>
    <mergeCell ref="A243:H243"/>
    <mergeCell ref="A246:H246"/>
    <mergeCell ref="A247:A248"/>
    <mergeCell ref="G247:G248"/>
    <mergeCell ref="H247:H248"/>
    <mergeCell ref="A196:H196"/>
    <mergeCell ref="A202:H202"/>
    <mergeCell ref="A208:H208"/>
    <mergeCell ref="A216:H216"/>
    <mergeCell ref="A220:H220"/>
    <mergeCell ref="A221:A222"/>
    <mergeCell ref="B221:F221"/>
    <mergeCell ref="G221:G222"/>
    <mergeCell ref="H221:H222"/>
    <mergeCell ref="A181:H181"/>
    <mergeCell ref="A189:H189"/>
    <mergeCell ref="A193:H193"/>
    <mergeCell ref="A194:A195"/>
    <mergeCell ref="B194:F194"/>
    <mergeCell ref="G194:G195"/>
    <mergeCell ref="H194:H195"/>
    <mergeCell ref="A167:A168"/>
    <mergeCell ref="B167:F167"/>
    <mergeCell ref="G167:G168"/>
    <mergeCell ref="H167:H168"/>
    <mergeCell ref="A169:H169"/>
    <mergeCell ref="A175:H175"/>
    <mergeCell ref="A141:H141"/>
    <mergeCell ref="A147:H147"/>
    <mergeCell ref="A153:H153"/>
    <mergeCell ref="A161:H161"/>
    <mergeCell ref="A165:H165"/>
    <mergeCell ref="A166:H166"/>
    <mergeCell ref="A114:H114"/>
    <mergeCell ref="A120:H120"/>
    <mergeCell ref="A126:H126"/>
    <mergeCell ref="A134:H134"/>
    <mergeCell ref="A138:H138"/>
    <mergeCell ref="A139:A140"/>
    <mergeCell ref="B139:F139"/>
    <mergeCell ref="G139:G140"/>
    <mergeCell ref="H139:H140"/>
    <mergeCell ref="A87:H87"/>
    <mergeCell ref="A93:H93"/>
    <mergeCell ref="A99:H99"/>
    <mergeCell ref="A107:H107"/>
    <mergeCell ref="A111:H111"/>
    <mergeCell ref="A112:A113"/>
    <mergeCell ref="B112:F112"/>
    <mergeCell ref="G112:G113"/>
    <mergeCell ref="H112:H113"/>
    <mergeCell ref="A60:H60"/>
    <mergeCell ref="A66:H66"/>
    <mergeCell ref="A72:H72"/>
    <mergeCell ref="A80:H80"/>
    <mergeCell ref="A84:H84"/>
    <mergeCell ref="A85:A86"/>
    <mergeCell ref="B85:F85"/>
    <mergeCell ref="G85:G86"/>
    <mergeCell ref="H85:H86"/>
    <mergeCell ref="A33:H33"/>
    <mergeCell ref="A39:H39"/>
    <mergeCell ref="A45:H45"/>
    <mergeCell ref="A53:H53"/>
    <mergeCell ref="A57:H57"/>
    <mergeCell ref="A58:A59"/>
    <mergeCell ref="B58:F58"/>
    <mergeCell ref="G58:G59"/>
    <mergeCell ref="H58:H59"/>
    <mergeCell ref="A6:H6"/>
    <mergeCell ref="A12:H12"/>
    <mergeCell ref="A18:H18"/>
    <mergeCell ref="A26:H26"/>
    <mergeCell ref="A30:H30"/>
    <mergeCell ref="A31:A32"/>
    <mergeCell ref="B31:F31"/>
    <mergeCell ref="G31:G32"/>
    <mergeCell ref="H31:H32"/>
    <mergeCell ref="A1:H1"/>
    <mergeCell ref="A2:H2"/>
    <mergeCell ref="A3:H3"/>
    <mergeCell ref="A4:A5"/>
    <mergeCell ref="B4:F4"/>
    <mergeCell ref="G4:G5"/>
    <mergeCell ref="H4:H5"/>
  </mergeCells>
  <pageMargins left="0.19685039370078741" right="0.19685039370078741" top="0.19685039370078741" bottom="0.19685039370078741" header="0.19685039370078741" footer="0.19685039370078741"/>
  <pageSetup paperSize="9"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68"/>
  <sheetViews>
    <sheetView zoomScale="130" zoomScaleNormal="130" workbookViewId="0">
      <selection sqref="A1:H219"/>
    </sheetView>
  </sheetViews>
  <sheetFormatPr defaultRowHeight="10.199999999999999" x14ac:dyDescent="0.2"/>
  <cols>
    <col min="1" max="1" width="33.44140625" style="2" customWidth="1"/>
    <col min="2" max="2" width="7.6640625" style="2" customWidth="1"/>
    <col min="3" max="3" width="8" style="2" customWidth="1"/>
    <col min="4" max="4" width="8.109375" style="2" customWidth="1"/>
    <col min="5" max="5" width="9.44140625" style="2" customWidth="1"/>
    <col min="6" max="6" width="7.6640625" style="2" customWidth="1"/>
    <col min="7" max="7" width="8.44140625" style="2" customWidth="1"/>
    <col min="8" max="8" width="15.6640625" style="2" customWidth="1"/>
    <col min="9" max="251" width="8.88671875" style="2"/>
    <col min="252" max="252" width="33.44140625" style="2" customWidth="1"/>
    <col min="253" max="253" width="7.6640625" style="2" customWidth="1"/>
    <col min="254" max="254" width="8" style="2" customWidth="1"/>
    <col min="255" max="255" width="8.109375" style="2" customWidth="1"/>
    <col min="256" max="256" width="9.44140625" style="2" customWidth="1"/>
    <col min="257" max="260" width="7.6640625" style="2" customWidth="1"/>
    <col min="261" max="261" width="9.44140625" style="2" customWidth="1"/>
    <col min="262" max="262" width="7.6640625" style="2" customWidth="1"/>
    <col min="263" max="263" width="8.44140625" style="2" customWidth="1"/>
    <col min="264" max="264" width="15.6640625" style="2" customWidth="1"/>
    <col min="265" max="507" width="8.88671875" style="2"/>
    <col min="508" max="508" width="33.44140625" style="2" customWidth="1"/>
    <col min="509" max="509" width="7.6640625" style="2" customWidth="1"/>
    <col min="510" max="510" width="8" style="2" customWidth="1"/>
    <col min="511" max="511" width="8.109375" style="2" customWidth="1"/>
    <col min="512" max="512" width="9.44140625" style="2" customWidth="1"/>
    <col min="513" max="516" width="7.6640625" style="2" customWidth="1"/>
    <col min="517" max="517" width="9.44140625" style="2" customWidth="1"/>
    <col min="518" max="518" width="7.6640625" style="2" customWidth="1"/>
    <col min="519" max="519" width="8.44140625" style="2" customWidth="1"/>
    <col min="520" max="520" width="15.6640625" style="2" customWidth="1"/>
    <col min="521" max="763" width="8.88671875" style="2"/>
    <col min="764" max="764" width="33.44140625" style="2" customWidth="1"/>
    <col min="765" max="765" width="7.6640625" style="2" customWidth="1"/>
    <col min="766" max="766" width="8" style="2" customWidth="1"/>
    <col min="767" max="767" width="8.109375" style="2" customWidth="1"/>
    <col min="768" max="768" width="9.44140625" style="2" customWidth="1"/>
    <col min="769" max="772" width="7.6640625" style="2" customWidth="1"/>
    <col min="773" max="773" width="9.44140625" style="2" customWidth="1"/>
    <col min="774" max="774" width="7.6640625" style="2" customWidth="1"/>
    <col min="775" max="775" width="8.44140625" style="2" customWidth="1"/>
    <col min="776" max="776" width="15.6640625" style="2" customWidth="1"/>
    <col min="777" max="1019" width="8.88671875" style="2"/>
    <col min="1020" max="1020" width="33.44140625" style="2" customWidth="1"/>
    <col min="1021" max="1021" width="7.6640625" style="2" customWidth="1"/>
    <col min="1022" max="1022" width="8" style="2" customWidth="1"/>
    <col min="1023" max="1023" width="8.109375" style="2" customWidth="1"/>
    <col min="1024" max="1024" width="9.44140625" style="2" customWidth="1"/>
    <col min="1025" max="1028" width="7.6640625" style="2" customWidth="1"/>
    <col min="1029" max="1029" width="9.44140625" style="2" customWidth="1"/>
    <col min="1030" max="1030" width="7.6640625" style="2" customWidth="1"/>
    <col min="1031" max="1031" width="8.44140625" style="2" customWidth="1"/>
    <col min="1032" max="1032" width="15.6640625" style="2" customWidth="1"/>
    <col min="1033" max="1275" width="8.88671875" style="2"/>
    <col min="1276" max="1276" width="33.44140625" style="2" customWidth="1"/>
    <col min="1277" max="1277" width="7.6640625" style="2" customWidth="1"/>
    <col min="1278" max="1278" width="8" style="2" customWidth="1"/>
    <col min="1279" max="1279" width="8.109375" style="2" customWidth="1"/>
    <col min="1280" max="1280" width="9.44140625" style="2" customWidth="1"/>
    <col min="1281" max="1284" width="7.6640625" style="2" customWidth="1"/>
    <col min="1285" max="1285" width="9.44140625" style="2" customWidth="1"/>
    <col min="1286" max="1286" width="7.6640625" style="2" customWidth="1"/>
    <col min="1287" max="1287" width="8.44140625" style="2" customWidth="1"/>
    <col min="1288" max="1288" width="15.6640625" style="2" customWidth="1"/>
    <col min="1289" max="1531" width="8.88671875" style="2"/>
    <col min="1532" max="1532" width="33.44140625" style="2" customWidth="1"/>
    <col min="1533" max="1533" width="7.6640625" style="2" customWidth="1"/>
    <col min="1534" max="1534" width="8" style="2" customWidth="1"/>
    <col min="1535" max="1535" width="8.109375" style="2" customWidth="1"/>
    <col min="1536" max="1536" width="9.44140625" style="2" customWidth="1"/>
    <col min="1537" max="1540" width="7.6640625" style="2" customWidth="1"/>
    <col min="1541" max="1541" width="9.44140625" style="2" customWidth="1"/>
    <col min="1542" max="1542" width="7.6640625" style="2" customWidth="1"/>
    <col min="1543" max="1543" width="8.44140625" style="2" customWidth="1"/>
    <col min="1544" max="1544" width="15.6640625" style="2" customWidth="1"/>
    <col min="1545" max="1787" width="8.88671875" style="2"/>
    <col min="1788" max="1788" width="33.44140625" style="2" customWidth="1"/>
    <col min="1789" max="1789" width="7.6640625" style="2" customWidth="1"/>
    <col min="1790" max="1790" width="8" style="2" customWidth="1"/>
    <col min="1791" max="1791" width="8.109375" style="2" customWidth="1"/>
    <col min="1792" max="1792" width="9.44140625" style="2" customWidth="1"/>
    <col min="1793" max="1796" width="7.6640625" style="2" customWidth="1"/>
    <col min="1797" max="1797" width="9.44140625" style="2" customWidth="1"/>
    <col min="1798" max="1798" width="7.6640625" style="2" customWidth="1"/>
    <col min="1799" max="1799" width="8.44140625" style="2" customWidth="1"/>
    <col min="1800" max="1800" width="15.6640625" style="2" customWidth="1"/>
    <col min="1801" max="2043" width="8.88671875" style="2"/>
    <col min="2044" max="2044" width="33.44140625" style="2" customWidth="1"/>
    <col min="2045" max="2045" width="7.6640625" style="2" customWidth="1"/>
    <col min="2046" max="2046" width="8" style="2" customWidth="1"/>
    <col min="2047" max="2047" width="8.109375" style="2" customWidth="1"/>
    <col min="2048" max="2048" width="9.44140625" style="2" customWidth="1"/>
    <col min="2049" max="2052" width="7.6640625" style="2" customWidth="1"/>
    <col min="2053" max="2053" width="9.44140625" style="2" customWidth="1"/>
    <col min="2054" max="2054" width="7.6640625" style="2" customWidth="1"/>
    <col min="2055" max="2055" width="8.44140625" style="2" customWidth="1"/>
    <col min="2056" max="2056" width="15.6640625" style="2" customWidth="1"/>
    <col min="2057" max="2299" width="8.88671875" style="2"/>
    <col min="2300" max="2300" width="33.44140625" style="2" customWidth="1"/>
    <col min="2301" max="2301" width="7.6640625" style="2" customWidth="1"/>
    <col min="2302" max="2302" width="8" style="2" customWidth="1"/>
    <col min="2303" max="2303" width="8.109375" style="2" customWidth="1"/>
    <col min="2304" max="2304" width="9.44140625" style="2" customWidth="1"/>
    <col min="2305" max="2308" width="7.6640625" style="2" customWidth="1"/>
    <col min="2309" max="2309" width="9.44140625" style="2" customWidth="1"/>
    <col min="2310" max="2310" width="7.6640625" style="2" customWidth="1"/>
    <col min="2311" max="2311" width="8.44140625" style="2" customWidth="1"/>
    <col min="2312" max="2312" width="15.6640625" style="2" customWidth="1"/>
    <col min="2313" max="2555" width="8.88671875" style="2"/>
    <col min="2556" max="2556" width="33.44140625" style="2" customWidth="1"/>
    <col min="2557" max="2557" width="7.6640625" style="2" customWidth="1"/>
    <col min="2558" max="2558" width="8" style="2" customWidth="1"/>
    <col min="2559" max="2559" width="8.109375" style="2" customWidth="1"/>
    <col min="2560" max="2560" width="9.44140625" style="2" customWidth="1"/>
    <col min="2561" max="2564" width="7.6640625" style="2" customWidth="1"/>
    <col min="2565" max="2565" width="9.44140625" style="2" customWidth="1"/>
    <col min="2566" max="2566" width="7.6640625" style="2" customWidth="1"/>
    <col min="2567" max="2567" width="8.44140625" style="2" customWidth="1"/>
    <col min="2568" max="2568" width="15.6640625" style="2" customWidth="1"/>
    <col min="2569" max="2811" width="8.88671875" style="2"/>
    <col min="2812" max="2812" width="33.44140625" style="2" customWidth="1"/>
    <col min="2813" max="2813" width="7.6640625" style="2" customWidth="1"/>
    <col min="2814" max="2814" width="8" style="2" customWidth="1"/>
    <col min="2815" max="2815" width="8.109375" style="2" customWidth="1"/>
    <col min="2816" max="2816" width="9.44140625" style="2" customWidth="1"/>
    <col min="2817" max="2820" width="7.6640625" style="2" customWidth="1"/>
    <col min="2821" max="2821" width="9.44140625" style="2" customWidth="1"/>
    <col min="2822" max="2822" width="7.6640625" style="2" customWidth="1"/>
    <col min="2823" max="2823" width="8.44140625" style="2" customWidth="1"/>
    <col min="2824" max="2824" width="15.6640625" style="2" customWidth="1"/>
    <col min="2825" max="3067" width="8.88671875" style="2"/>
    <col min="3068" max="3068" width="33.44140625" style="2" customWidth="1"/>
    <col min="3069" max="3069" width="7.6640625" style="2" customWidth="1"/>
    <col min="3070" max="3070" width="8" style="2" customWidth="1"/>
    <col min="3071" max="3071" width="8.109375" style="2" customWidth="1"/>
    <col min="3072" max="3072" width="9.44140625" style="2" customWidth="1"/>
    <col min="3073" max="3076" width="7.6640625" style="2" customWidth="1"/>
    <col min="3077" max="3077" width="9.44140625" style="2" customWidth="1"/>
    <col min="3078" max="3078" width="7.6640625" style="2" customWidth="1"/>
    <col min="3079" max="3079" width="8.44140625" style="2" customWidth="1"/>
    <col min="3080" max="3080" width="15.6640625" style="2" customWidth="1"/>
    <col min="3081" max="3323" width="8.88671875" style="2"/>
    <col min="3324" max="3324" width="33.44140625" style="2" customWidth="1"/>
    <col min="3325" max="3325" width="7.6640625" style="2" customWidth="1"/>
    <col min="3326" max="3326" width="8" style="2" customWidth="1"/>
    <col min="3327" max="3327" width="8.109375" style="2" customWidth="1"/>
    <col min="3328" max="3328" width="9.44140625" style="2" customWidth="1"/>
    <col min="3329" max="3332" width="7.6640625" style="2" customWidth="1"/>
    <col min="3333" max="3333" width="9.44140625" style="2" customWidth="1"/>
    <col min="3334" max="3334" width="7.6640625" style="2" customWidth="1"/>
    <col min="3335" max="3335" width="8.44140625" style="2" customWidth="1"/>
    <col min="3336" max="3336" width="15.6640625" style="2" customWidth="1"/>
    <col min="3337" max="3579" width="8.88671875" style="2"/>
    <col min="3580" max="3580" width="33.44140625" style="2" customWidth="1"/>
    <col min="3581" max="3581" width="7.6640625" style="2" customWidth="1"/>
    <col min="3582" max="3582" width="8" style="2" customWidth="1"/>
    <col min="3583" max="3583" width="8.109375" style="2" customWidth="1"/>
    <col min="3584" max="3584" width="9.44140625" style="2" customWidth="1"/>
    <col min="3585" max="3588" width="7.6640625" style="2" customWidth="1"/>
    <col min="3589" max="3589" width="9.44140625" style="2" customWidth="1"/>
    <col min="3590" max="3590" width="7.6640625" style="2" customWidth="1"/>
    <col min="3591" max="3591" width="8.44140625" style="2" customWidth="1"/>
    <col min="3592" max="3592" width="15.6640625" style="2" customWidth="1"/>
    <col min="3593" max="3835" width="8.88671875" style="2"/>
    <col min="3836" max="3836" width="33.44140625" style="2" customWidth="1"/>
    <col min="3837" max="3837" width="7.6640625" style="2" customWidth="1"/>
    <col min="3838" max="3838" width="8" style="2" customWidth="1"/>
    <col min="3839" max="3839" width="8.109375" style="2" customWidth="1"/>
    <col min="3840" max="3840" width="9.44140625" style="2" customWidth="1"/>
    <col min="3841" max="3844" width="7.6640625" style="2" customWidth="1"/>
    <col min="3845" max="3845" width="9.44140625" style="2" customWidth="1"/>
    <col min="3846" max="3846" width="7.6640625" style="2" customWidth="1"/>
    <col min="3847" max="3847" width="8.44140625" style="2" customWidth="1"/>
    <col min="3848" max="3848" width="15.6640625" style="2" customWidth="1"/>
    <col min="3849" max="4091" width="8.88671875" style="2"/>
    <col min="4092" max="4092" width="33.44140625" style="2" customWidth="1"/>
    <col min="4093" max="4093" width="7.6640625" style="2" customWidth="1"/>
    <col min="4094" max="4094" width="8" style="2" customWidth="1"/>
    <col min="4095" max="4095" width="8.109375" style="2" customWidth="1"/>
    <col min="4096" max="4096" width="9.44140625" style="2" customWidth="1"/>
    <col min="4097" max="4100" width="7.6640625" style="2" customWidth="1"/>
    <col min="4101" max="4101" width="9.44140625" style="2" customWidth="1"/>
    <col min="4102" max="4102" width="7.6640625" style="2" customWidth="1"/>
    <col min="4103" max="4103" width="8.44140625" style="2" customWidth="1"/>
    <col min="4104" max="4104" width="15.6640625" style="2" customWidth="1"/>
    <col min="4105" max="4347" width="8.88671875" style="2"/>
    <col min="4348" max="4348" width="33.44140625" style="2" customWidth="1"/>
    <col min="4349" max="4349" width="7.6640625" style="2" customWidth="1"/>
    <col min="4350" max="4350" width="8" style="2" customWidth="1"/>
    <col min="4351" max="4351" width="8.109375" style="2" customWidth="1"/>
    <col min="4352" max="4352" width="9.44140625" style="2" customWidth="1"/>
    <col min="4353" max="4356" width="7.6640625" style="2" customWidth="1"/>
    <col min="4357" max="4357" width="9.44140625" style="2" customWidth="1"/>
    <col min="4358" max="4358" width="7.6640625" style="2" customWidth="1"/>
    <col min="4359" max="4359" width="8.44140625" style="2" customWidth="1"/>
    <col min="4360" max="4360" width="15.6640625" style="2" customWidth="1"/>
    <col min="4361" max="4603" width="8.88671875" style="2"/>
    <col min="4604" max="4604" width="33.44140625" style="2" customWidth="1"/>
    <col min="4605" max="4605" width="7.6640625" style="2" customWidth="1"/>
    <col min="4606" max="4606" width="8" style="2" customWidth="1"/>
    <col min="4607" max="4607" width="8.109375" style="2" customWidth="1"/>
    <col min="4608" max="4608" width="9.44140625" style="2" customWidth="1"/>
    <col min="4609" max="4612" width="7.6640625" style="2" customWidth="1"/>
    <col min="4613" max="4613" width="9.44140625" style="2" customWidth="1"/>
    <col min="4614" max="4614" width="7.6640625" style="2" customWidth="1"/>
    <col min="4615" max="4615" width="8.44140625" style="2" customWidth="1"/>
    <col min="4616" max="4616" width="15.6640625" style="2" customWidth="1"/>
    <col min="4617" max="4859" width="8.88671875" style="2"/>
    <col min="4860" max="4860" width="33.44140625" style="2" customWidth="1"/>
    <col min="4861" max="4861" width="7.6640625" style="2" customWidth="1"/>
    <col min="4862" max="4862" width="8" style="2" customWidth="1"/>
    <col min="4863" max="4863" width="8.109375" style="2" customWidth="1"/>
    <col min="4864" max="4864" width="9.44140625" style="2" customWidth="1"/>
    <col min="4865" max="4868" width="7.6640625" style="2" customWidth="1"/>
    <col min="4869" max="4869" width="9.44140625" style="2" customWidth="1"/>
    <col min="4870" max="4870" width="7.6640625" style="2" customWidth="1"/>
    <col min="4871" max="4871" width="8.44140625" style="2" customWidth="1"/>
    <col min="4872" max="4872" width="15.6640625" style="2" customWidth="1"/>
    <col min="4873" max="5115" width="8.88671875" style="2"/>
    <col min="5116" max="5116" width="33.44140625" style="2" customWidth="1"/>
    <col min="5117" max="5117" width="7.6640625" style="2" customWidth="1"/>
    <col min="5118" max="5118" width="8" style="2" customWidth="1"/>
    <col min="5119" max="5119" width="8.109375" style="2" customWidth="1"/>
    <col min="5120" max="5120" width="9.44140625" style="2" customWidth="1"/>
    <col min="5121" max="5124" width="7.6640625" style="2" customWidth="1"/>
    <col min="5125" max="5125" width="9.44140625" style="2" customWidth="1"/>
    <col min="5126" max="5126" width="7.6640625" style="2" customWidth="1"/>
    <col min="5127" max="5127" width="8.44140625" style="2" customWidth="1"/>
    <col min="5128" max="5128" width="15.6640625" style="2" customWidth="1"/>
    <col min="5129" max="5371" width="8.88671875" style="2"/>
    <col min="5372" max="5372" width="33.44140625" style="2" customWidth="1"/>
    <col min="5373" max="5373" width="7.6640625" style="2" customWidth="1"/>
    <col min="5374" max="5374" width="8" style="2" customWidth="1"/>
    <col min="5375" max="5375" width="8.109375" style="2" customWidth="1"/>
    <col min="5376" max="5376" width="9.44140625" style="2" customWidth="1"/>
    <col min="5377" max="5380" width="7.6640625" style="2" customWidth="1"/>
    <col min="5381" max="5381" width="9.44140625" style="2" customWidth="1"/>
    <col min="5382" max="5382" width="7.6640625" style="2" customWidth="1"/>
    <col min="5383" max="5383" width="8.44140625" style="2" customWidth="1"/>
    <col min="5384" max="5384" width="15.6640625" style="2" customWidth="1"/>
    <col min="5385" max="5627" width="8.88671875" style="2"/>
    <col min="5628" max="5628" width="33.44140625" style="2" customWidth="1"/>
    <col min="5629" max="5629" width="7.6640625" style="2" customWidth="1"/>
    <col min="5630" max="5630" width="8" style="2" customWidth="1"/>
    <col min="5631" max="5631" width="8.109375" style="2" customWidth="1"/>
    <col min="5632" max="5632" width="9.44140625" style="2" customWidth="1"/>
    <col min="5633" max="5636" width="7.6640625" style="2" customWidth="1"/>
    <col min="5637" max="5637" width="9.44140625" style="2" customWidth="1"/>
    <col min="5638" max="5638" width="7.6640625" style="2" customWidth="1"/>
    <col min="5639" max="5639" width="8.44140625" style="2" customWidth="1"/>
    <col min="5640" max="5640" width="15.6640625" style="2" customWidth="1"/>
    <col min="5641" max="5883" width="8.88671875" style="2"/>
    <col min="5884" max="5884" width="33.44140625" style="2" customWidth="1"/>
    <col min="5885" max="5885" width="7.6640625" style="2" customWidth="1"/>
    <col min="5886" max="5886" width="8" style="2" customWidth="1"/>
    <col min="5887" max="5887" width="8.109375" style="2" customWidth="1"/>
    <col min="5888" max="5888" width="9.44140625" style="2" customWidth="1"/>
    <col min="5889" max="5892" width="7.6640625" style="2" customWidth="1"/>
    <col min="5893" max="5893" width="9.44140625" style="2" customWidth="1"/>
    <col min="5894" max="5894" width="7.6640625" style="2" customWidth="1"/>
    <col min="5895" max="5895" width="8.44140625" style="2" customWidth="1"/>
    <col min="5896" max="5896" width="15.6640625" style="2" customWidth="1"/>
    <col min="5897" max="6139" width="8.88671875" style="2"/>
    <col min="6140" max="6140" width="33.44140625" style="2" customWidth="1"/>
    <col min="6141" max="6141" width="7.6640625" style="2" customWidth="1"/>
    <col min="6142" max="6142" width="8" style="2" customWidth="1"/>
    <col min="6143" max="6143" width="8.109375" style="2" customWidth="1"/>
    <col min="6144" max="6144" width="9.44140625" style="2" customWidth="1"/>
    <col min="6145" max="6148" width="7.6640625" style="2" customWidth="1"/>
    <col min="6149" max="6149" width="9.44140625" style="2" customWidth="1"/>
    <col min="6150" max="6150" width="7.6640625" style="2" customWidth="1"/>
    <col min="6151" max="6151" width="8.44140625" style="2" customWidth="1"/>
    <col min="6152" max="6152" width="15.6640625" style="2" customWidth="1"/>
    <col min="6153" max="6395" width="8.88671875" style="2"/>
    <col min="6396" max="6396" width="33.44140625" style="2" customWidth="1"/>
    <col min="6397" max="6397" width="7.6640625" style="2" customWidth="1"/>
    <col min="6398" max="6398" width="8" style="2" customWidth="1"/>
    <col min="6399" max="6399" width="8.109375" style="2" customWidth="1"/>
    <col min="6400" max="6400" width="9.44140625" style="2" customWidth="1"/>
    <col min="6401" max="6404" width="7.6640625" style="2" customWidth="1"/>
    <col min="6405" max="6405" width="9.44140625" style="2" customWidth="1"/>
    <col min="6406" max="6406" width="7.6640625" style="2" customWidth="1"/>
    <col min="6407" max="6407" width="8.44140625" style="2" customWidth="1"/>
    <col min="6408" max="6408" width="15.6640625" style="2" customWidth="1"/>
    <col min="6409" max="6651" width="8.88671875" style="2"/>
    <col min="6652" max="6652" width="33.44140625" style="2" customWidth="1"/>
    <col min="6653" max="6653" width="7.6640625" style="2" customWidth="1"/>
    <col min="6654" max="6654" width="8" style="2" customWidth="1"/>
    <col min="6655" max="6655" width="8.109375" style="2" customWidth="1"/>
    <col min="6656" max="6656" width="9.44140625" style="2" customWidth="1"/>
    <col min="6657" max="6660" width="7.6640625" style="2" customWidth="1"/>
    <col min="6661" max="6661" width="9.44140625" style="2" customWidth="1"/>
    <col min="6662" max="6662" width="7.6640625" style="2" customWidth="1"/>
    <col min="6663" max="6663" width="8.44140625" style="2" customWidth="1"/>
    <col min="6664" max="6664" width="15.6640625" style="2" customWidth="1"/>
    <col min="6665" max="6907" width="8.88671875" style="2"/>
    <col min="6908" max="6908" width="33.44140625" style="2" customWidth="1"/>
    <col min="6909" max="6909" width="7.6640625" style="2" customWidth="1"/>
    <col min="6910" max="6910" width="8" style="2" customWidth="1"/>
    <col min="6911" max="6911" width="8.109375" style="2" customWidth="1"/>
    <col min="6912" max="6912" width="9.44140625" style="2" customWidth="1"/>
    <col min="6913" max="6916" width="7.6640625" style="2" customWidth="1"/>
    <col min="6917" max="6917" width="9.44140625" style="2" customWidth="1"/>
    <col min="6918" max="6918" width="7.6640625" style="2" customWidth="1"/>
    <col min="6919" max="6919" width="8.44140625" style="2" customWidth="1"/>
    <col min="6920" max="6920" width="15.6640625" style="2" customWidth="1"/>
    <col min="6921" max="7163" width="8.88671875" style="2"/>
    <col min="7164" max="7164" width="33.44140625" style="2" customWidth="1"/>
    <col min="7165" max="7165" width="7.6640625" style="2" customWidth="1"/>
    <col min="7166" max="7166" width="8" style="2" customWidth="1"/>
    <col min="7167" max="7167" width="8.109375" style="2" customWidth="1"/>
    <col min="7168" max="7168" width="9.44140625" style="2" customWidth="1"/>
    <col min="7169" max="7172" width="7.6640625" style="2" customWidth="1"/>
    <col min="7173" max="7173" width="9.44140625" style="2" customWidth="1"/>
    <col min="7174" max="7174" width="7.6640625" style="2" customWidth="1"/>
    <col min="7175" max="7175" width="8.44140625" style="2" customWidth="1"/>
    <col min="7176" max="7176" width="15.6640625" style="2" customWidth="1"/>
    <col min="7177" max="7419" width="8.88671875" style="2"/>
    <col min="7420" max="7420" width="33.44140625" style="2" customWidth="1"/>
    <col min="7421" max="7421" width="7.6640625" style="2" customWidth="1"/>
    <col min="7422" max="7422" width="8" style="2" customWidth="1"/>
    <col min="7423" max="7423" width="8.109375" style="2" customWidth="1"/>
    <col min="7424" max="7424" width="9.44140625" style="2" customWidth="1"/>
    <col min="7425" max="7428" width="7.6640625" style="2" customWidth="1"/>
    <col min="7429" max="7429" width="9.44140625" style="2" customWidth="1"/>
    <col min="7430" max="7430" width="7.6640625" style="2" customWidth="1"/>
    <col min="7431" max="7431" width="8.44140625" style="2" customWidth="1"/>
    <col min="7432" max="7432" width="15.6640625" style="2" customWidth="1"/>
    <col min="7433" max="7675" width="8.88671875" style="2"/>
    <col min="7676" max="7676" width="33.44140625" style="2" customWidth="1"/>
    <col min="7677" max="7677" width="7.6640625" style="2" customWidth="1"/>
    <col min="7678" max="7678" width="8" style="2" customWidth="1"/>
    <col min="7679" max="7679" width="8.109375" style="2" customWidth="1"/>
    <col min="7680" max="7680" width="9.44140625" style="2" customWidth="1"/>
    <col min="7681" max="7684" width="7.6640625" style="2" customWidth="1"/>
    <col min="7685" max="7685" width="9.44140625" style="2" customWidth="1"/>
    <col min="7686" max="7686" width="7.6640625" style="2" customWidth="1"/>
    <col min="7687" max="7687" width="8.44140625" style="2" customWidth="1"/>
    <col min="7688" max="7688" width="15.6640625" style="2" customWidth="1"/>
    <col min="7689" max="7931" width="8.88671875" style="2"/>
    <col min="7932" max="7932" width="33.44140625" style="2" customWidth="1"/>
    <col min="7933" max="7933" width="7.6640625" style="2" customWidth="1"/>
    <col min="7934" max="7934" width="8" style="2" customWidth="1"/>
    <col min="7935" max="7935" width="8.109375" style="2" customWidth="1"/>
    <col min="7936" max="7936" width="9.44140625" style="2" customWidth="1"/>
    <col min="7937" max="7940" width="7.6640625" style="2" customWidth="1"/>
    <col min="7941" max="7941" width="9.44140625" style="2" customWidth="1"/>
    <col min="7942" max="7942" width="7.6640625" style="2" customWidth="1"/>
    <col min="7943" max="7943" width="8.44140625" style="2" customWidth="1"/>
    <col min="7944" max="7944" width="15.6640625" style="2" customWidth="1"/>
    <col min="7945" max="8187" width="8.88671875" style="2"/>
    <col min="8188" max="8188" width="33.44140625" style="2" customWidth="1"/>
    <col min="8189" max="8189" width="7.6640625" style="2" customWidth="1"/>
    <col min="8190" max="8190" width="8" style="2" customWidth="1"/>
    <col min="8191" max="8191" width="8.109375" style="2" customWidth="1"/>
    <col min="8192" max="8192" width="9.44140625" style="2" customWidth="1"/>
    <col min="8193" max="8196" width="7.6640625" style="2" customWidth="1"/>
    <col min="8197" max="8197" width="9.44140625" style="2" customWidth="1"/>
    <col min="8198" max="8198" width="7.6640625" style="2" customWidth="1"/>
    <col min="8199" max="8199" width="8.44140625" style="2" customWidth="1"/>
    <col min="8200" max="8200" width="15.6640625" style="2" customWidth="1"/>
    <col min="8201" max="8443" width="8.88671875" style="2"/>
    <col min="8444" max="8444" width="33.44140625" style="2" customWidth="1"/>
    <col min="8445" max="8445" width="7.6640625" style="2" customWidth="1"/>
    <col min="8446" max="8446" width="8" style="2" customWidth="1"/>
    <col min="8447" max="8447" width="8.109375" style="2" customWidth="1"/>
    <col min="8448" max="8448" width="9.44140625" style="2" customWidth="1"/>
    <col min="8449" max="8452" width="7.6640625" style="2" customWidth="1"/>
    <col min="8453" max="8453" width="9.44140625" style="2" customWidth="1"/>
    <col min="8454" max="8454" width="7.6640625" style="2" customWidth="1"/>
    <col min="8455" max="8455" width="8.44140625" style="2" customWidth="1"/>
    <col min="8456" max="8456" width="15.6640625" style="2" customWidth="1"/>
    <col min="8457" max="8699" width="8.88671875" style="2"/>
    <col min="8700" max="8700" width="33.44140625" style="2" customWidth="1"/>
    <col min="8701" max="8701" width="7.6640625" style="2" customWidth="1"/>
    <col min="8702" max="8702" width="8" style="2" customWidth="1"/>
    <col min="8703" max="8703" width="8.109375" style="2" customWidth="1"/>
    <col min="8704" max="8704" width="9.44140625" style="2" customWidth="1"/>
    <col min="8705" max="8708" width="7.6640625" style="2" customWidth="1"/>
    <col min="8709" max="8709" width="9.44140625" style="2" customWidth="1"/>
    <col min="8710" max="8710" width="7.6640625" style="2" customWidth="1"/>
    <col min="8711" max="8711" width="8.44140625" style="2" customWidth="1"/>
    <col min="8712" max="8712" width="15.6640625" style="2" customWidth="1"/>
    <col min="8713" max="8955" width="8.88671875" style="2"/>
    <col min="8956" max="8956" width="33.44140625" style="2" customWidth="1"/>
    <col min="8957" max="8957" width="7.6640625" style="2" customWidth="1"/>
    <col min="8958" max="8958" width="8" style="2" customWidth="1"/>
    <col min="8959" max="8959" width="8.109375" style="2" customWidth="1"/>
    <col min="8960" max="8960" width="9.44140625" style="2" customWidth="1"/>
    <col min="8961" max="8964" width="7.6640625" style="2" customWidth="1"/>
    <col min="8965" max="8965" width="9.44140625" style="2" customWidth="1"/>
    <col min="8966" max="8966" width="7.6640625" style="2" customWidth="1"/>
    <col min="8967" max="8967" width="8.44140625" style="2" customWidth="1"/>
    <col min="8968" max="8968" width="15.6640625" style="2" customWidth="1"/>
    <col min="8969" max="9211" width="8.88671875" style="2"/>
    <col min="9212" max="9212" width="33.44140625" style="2" customWidth="1"/>
    <col min="9213" max="9213" width="7.6640625" style="2" customWidth="1"/>
    <col min="9214" max="9214" width="8" style="2" customWidth="1"/>
    <col min="9215" max="9215" width="8.109375" style="2" customWidth="1"/>
    <col min="9216" max="9216" width="9.44140625" style="2" customWidth="1"/>
    <col min="9217" max="9220" width="7.6640625" style="2" customWidth="1"/>
    <col min="9221" max="9221" width="9.44140625" style="2" customWidth="1"/>
    <col min="9222" max="9222" width="7.6640625" style="2" customWidth="1"/>
    <col min="9223" max="9223" width="8.44140625" style="2" customWidth="1"/>
    <col min="9224" max="9224" width="15.6640625" style="2" customWidth="1"/>
    <col min="9225" max="9467" width="8.88671875" style="2"/>
    <col min="9468" max="9468" width="33.44140625" style="2" customWidth="1"/>
    <col min="9469" max="9469" width="7.6640625" style="2" customWidth="1"/>
    <col min="9470" max="9470" width="8" style="2" customWidth="1"/>
    <col min="9471" max="9471" width="8.109375" style="2" customWidth="1"/>
    <col min="9472" max="9472" width="9.44140625" style="2" customWidth="1"/>
    <col min="9473" max="9476" width="7.6640625" style="2" customWidth="1"/>
    <col min="9477" max="9477" width="9.44140625" style="2" customWidth="1"/>
    <col min="9478" max="9478" width="7.6640625" style="2" customWidth="1"/>
    <col min="9479" max="9479" width="8.44140625" style="2" customWidth="1"/>
    <col min="9480" max="9480" width="15.6640625" style="2" customWidth="1"/>
    <col min="9481" max="9723" width="8.88671875" style="2"/>
    <col min="9724" max="9724" width="33.44140625" style="2" customWidth="1"/>
    <col min="9725" max="9725" width="7.6640625" style="2" customWidth="1"/>
    <col min="9726" max="9726" width="8" style="2" customWidth="1"/>
    <col min="9727" max="9727" width="8.109375" style="2" customWidth="1"/>
    <col min="9728" max="9728" width="9.44140625" style="2" customWidth="1"/>
    <col min="9729" max="9732" width="7.6640625" style="2" customWidth="1"/>
    <col min="9733" max="9733" width="9.44140625" style="2" customWidth="1"/>
    <col min="9734" max="9734" width="7.6640625" style="2" customWidth="1"/>
    <col min="9735" max="9735" width="8.44140625" style="2" customWidth="1"/>
    <col min="9736" max="9736" width="15.6640625" style="2" customWidth="1"/>
    <col min="9737" max="9979" width="8.88671875" style="2"/>
    <col min="9980" max="9980" width="33.44140625" style="2" customWidth="1"/>
    <col min="9981" max="9981" width="7.6640625" style="2" customWidth="1"/>
    <col min="9982" max="9982" width="8" style="2" customWidth="1"/>
    <col min="9983" max="9983" width="8.109375" style="2" customWidth="1"/>
    <col min="9984" max="9984" width="9.44140625" style="2" customWidth="1"/>
    <col min="9985" max="9988" width="7.6640625" style="2" customWidth="1"/>
    <col min="9989" max="9989" width="9.44140625" style="2" customWidth="1"/>
    <col min="9990" max="9990" width="7.6640625" style="2" customWidth="1"/>
    <col min="9991" max="9991" width="8.44140625" style="2" customWidth="1"/>
    <col min="9992" max="9992" width="15.6640625" style="2" customWidth="1"/>
    <col min="9993" max="10235" width="8.88671875" style="2"/>
    <col min="10236" max="10236" width="33.44140625" style="2" customWidth="1"/>
    <col min="10237" max="10237" width="7.6640625" style="2" customWidth="1"/>
    <col min="10238" max="10238" width="8" style="2" customWidth="1"/>
    <col min="10239" max="10239" width="8.109375" style="2" customWidth="1"/>
    <col min="10240" max="10240" width="9.44140625" style="2" customWidth="1"/>
    <col min="10241" max="10244" width="7.6640625" style="2" customWidth="1"/>
    <col min="10245" max="10245" width="9.44140625" style="2" customWidth="1"/>
    <col min="10246" max="10246" width="7.6640625" style="2" customWidth="1"/>
    <col min="10247" max="10247" width="8.44140625" style="2" customWidth="1"/>
    <col min="10248" max="10248" width="15.6640625" style="2" customWidth="1"/>
    <col min="10249" max="10491" width="8.88671875" style="2"/>
    <col min="10492" max="10492" width="33.44140625" style="2" customWidth="1"/>
    <col min="10493" max="10493" width="7.6640625" style="2" customWidth="1"/>
    <col min="10494" max="10494" width="8" style="2" customWidth="1"/>
    <col min="10495" max="10495" width="8.109375" style="2" customWidth="1"/>
    <col min="10496" max="10496" width="9.44140625" style="2" customWidth="1"/>
    <col min="10497" max="10500" width="7.6640625" style="2" customWidth="1"/>
    <col min="10501" max="10501" width="9.44140625" style="2" customWidth="1"/>
    <col min="10502" max="10502" width="7.6640625" style="2" customWidth="1"/>
    <col min="10503" max="10503" width="8.44140625" style="2" customWidth="1"/>
    <col min="10504" max="10504" width="15.6640625" style="2" customWidth="1"/>
    <col min="10505" max="10747" width="8.88671875" style="2"/>
    <col min="10748" max="10748" width="33.44140625" style="2" customWidth="1"/>
    <col min="10749" max="10749" width="7.6640625" style="2" customWidth="1"/>
    <col min="10750" max="10750" width="8" style="2" customWidth="1"/>
    <col min="10751" max="10751" width="8.109375" style="2" customWidth="1"/>
    <col min="10752" max="10752" width="9.44140625" style="2" customWidth="1"/>
    <col min="10753" max="10756" width="7.6640625" style="2" customWidth="1"/>
    <col min="10757" max="10757" width="9.44140625" style="2" customWidth="1"/>
    <col min="10758" max="10758" width="7.6640625" style="2" customWidth="1"/>
    <col min="10759" max="10759" width="8.44140625" style="2" customWidth="1"/>
    <col min="10760" max="10760" width="15.6640625" style="2" customWidth="1"/>
    <col min="10761" max="11003" width="8.88671875" style="2"/>
    <col min="11004" max="11004" width="33.44140625" style="2" customWidth="1"/>
    <col min="11005" max="11005" width="7.6640625" style="2" customWidth="1"/>
    <col min="11006" max="11006" width="8" style="2" customWidth="1"/>
    <col min="11007" max="11007" width="8.109375" style="2" customWidth="1"/>
    <col min="11008" max="11008" width="9.44140625" style="2" customWidth="1"/>
    <col min="11009" max="11012" width="7.6640625" style="2" customWidth="1"/>
    <col min="11013" max="11013" width="9.44140625" style="2" customWidth="1"/>
    <col min="11014" max="11014" width="7.6640625" style="2" customWidth="1"/>
    <col min="11015" max="11015" width="8.44140625" style="2" customWidth="1"/>
    <col min="11016" max="11016" width="15.6640625" style="2" customWidth="1"/>
    <col min="11017" max="11259" width="8.88671875" style="2"/>
    <col min="11260" max="11260" width="33.44140625" style="2" customWidth="1"/>
    <col min="11261" max="11261" width="7.6640625" style="2" customWidth="1"/>
    <col min="11262" max="11262" width="8" style="2" customWidth="1"/>
    <col min="11263" max="11263" width="8.109375" style="2" customWidth="1"/>
    <col min="11264" max="11264" width="9.44140625" style="2" customWidth="1"/>
    <col min="11265" max="11268" width="7.6640625" style="2" customWidth="1"/>
    <col min="11269" max="11269" width="9.44140625" style="2" customWidth="1"/>
    <col min="11270" max="11270" width="7.6640625" style="2" customWidth="1"/>
    <col min="11271" max="11271" width="8.44140625" style="2" customWidth="1"/>
    <col min="11272" max="11272" width="15.6640625" style="2" customWidth="1"/>
    <col min="11273" max="11515" width="8.88671875" style="2"/>
    <col min="11516" max="11516" width="33.44140625" style="2" customWidth="1"/>
    <col min="11517" max="11517" width="7.6640625" style="2" customWidth="1"/>
    <col min="11518" max="11518" width="8" style="2" customWidth="1"/>
    <col min="11519" max="11519" width="8.109375" style="2" customWidth="1"/>
    <col min="11520" max="11520" width="9.44140625" style="2" customWidth="1"/>
    <col min="11521" max="11524" width="7.6640625" style="2" customWidth="1"/>
    <col min="11525" max="11525" width="9.44140625" style="2" customWidth="1"/>
    <col min="11526" max="11526" width="7.6640625" style="2" customWidth="1"/>
    <col min="11527" max="11527" width="8.44140625" style="2" customWidth="1"/>
    <col min="11528" max="11528" width="15.6640625" style="2" customWidth="1"/>
    <col min="11529" max="11771" width="8.88671875" style="2"/>
    <col min="11772" max="11772" width="33.44140625" style="2" customWidth="1"/>
    <col min="11773" max="11773" width="7.6640625" style="2" customWidth="1"/>
    <col min="11774" max="11774" width="8" style="2" customWidth="1"/>
    <col min="11775" max="11775" width="8.109375" style="2" customWidth="1"/>
    <col min="11776" max="11776" width="9.44140625" style="2" customWidth="1"/>
    <col min="11777" max="11780" width="7.6640625" style="2" customWidth="1"/>
    <col min="11781" max="11781" width="9.44140625" style="2" customWidth="1"/>
    <col min="11782" max="11782" width="7.6640625" style="2" customWidth="1"/>
    <col min="11783" max="11783" width="8.44140625" style="2" customWidth="1"/>
    <col min="11784" max="11784" width="15.6640625" style="2" customWidth="1"/>
    <col min="11785" max="12027" width="8.88671875" style="2"/>
    <col min="12028" max="12028" width="33.44140625" style="2" customWidth="1"/>
    <col min="12029" max="12029" width="7.6640625" style="2" customWidth="1"/>
    <col min="12030" max="12030" width="8" style="2" customWidth="1"/>
    <col min="12031" max="12031" width="8.109375" style="2" customWidth="1"/>
    <col min="12032" max="12032" width="9.44140625" style="2" customWidth="1"/>
    <col min="12033" max="12036" width="7.6640625" style="2" customWidth="1"/>
    <col min="12037" max="12037" width="9.44140625" style="2" customWidth="1"/>
    <col min="12038" max="12038" width="7.6640625" style="2" customWidth="1"/>
    <col min="12039" max="12039" width="8.44140625" style="2" customWidth="1"/>
    <col min="12040" max="12040" width="15.6640625" style="2" customWidth="1"/>
    <col min="12041" max="12283" width="8.88671875" style="2"/>
    <col min="12284" max="12284" width="33.44140625" style="2" customWidth="1"/>
    <col min="12285" max="12285" width="7.6640625" style="2" customWidth="1"/>
    <col min="12286" max="12286" width="8" style="2" customWidth="1"/>
    <col min="12287" max="12287" width="8.109375" style="2" customWidth="1"/>
    <col min="12288" max="12288" width="9.44140625" style="2" customWidth="1"/>
    <col min="12289" max="12292" width="7.6640625" style="2" customWidth="1"/>
    <col min="12293" max="12293" width="9.44140625" style="2" customWidth="1"/>
    <col min="12294" max="12294" width="7.6640625" style="2" customWidth="1"/>
    <col min="12295" max="12295" width="8.44140625" style="2" customWidth="1"/>
    <col min="12296" max="12296" width="15.6640625" style="2" customWidth="1"/>
    <col min="12297" max="12539" width="8.88671875" style="2"/>
    <col min="12540" max="12540" width="33.44140625" style="2" customWidth="1"/>
    <col min="12541" max="12541" width="7.6640625" style="2" customWidth="1"/>
    <col min="12542" max="12542" width="8" style="2" customWidth="1"/>
    <col min="12543" max="12543" width="8.109375" style="2" customWidth="1"/>
    <col min="12544" max="12544" width="9.44140625" style="2" customWidth="1"/>
    <col min="12545" max="12548" width="7.6640625" style="2" customWidth="1"/>
    <col min="12549" max="12549" width="9.44140625" style="2" customWidth="1"/>
    <col min="12550" max="12550" width="7.6640625" style="2" customWidth="1"/>
    <col min="12551" max="12551" width="8.44140625" style="2" customWidth="1"/>
    <col min="12552" max="12552" width="15.6640625" style="2" customWidth="1"/>
    <col min="12553" max="12795" width="8.88671875" style="2"/>
    <col min="12796" max="12796" width="33.44140625" style="2" customWidth="1"/>
    <col min="12797" max="12797" width="7.6640625" style="2" customWidth="1"/>
    <col min="12798" max="12798" width="8" style="2" customWidth="1"/>
    <col min="12799" max="12799" width="8.109375" style="2" customWidth="1"/>
    <col min="12800" max="12800" width="9.44140625" style="2" customWidth="1"/>
    <col min="12801" max="12804" width="7.6640625" style="2" customWidth="1"/>
    <col min="12805" max="12805" width="9.44140625" style="2" customWidth="1"/>
    <col min="12806" max="12806" width="7.6640625" style="2" customWidth="1"/>
    <col min="12807" max="12807" width="8.44140625" style="2" customWidth="1"/>
    <col min="12808" max="12808" width="15.6640625" style="2" customWidth="1"/>
    <col min="12809" max="13051" width="8.88671875" style="2"/>
    <col min="13052" max="13052" width="33.44140625" style="2" customWidth="1"/>
    <col min="13053" max="13053" width="7.6640625" style="2" customWidth="1"/>
    <col min="13054" max="13054" width="8" style="2" customWidth="1"/>
    <col min="13055" max="13055" width="8.109375" style="2" customWidth="1"/>
    <col min="13056" max="13056" width="9.44140625" style="2" customWidth="1"/>
    <col min="13057" max="13060" width="7.6640625" style="2" customWidth="1"/>
    <col min="13061" max="13061" width="9.44140625" style="2" customWidth="1"/>
    <col min="13062" max="13062" width="7.6640625" style="2" customWidth="1"/>
    <col min="13063" max="13063" width="8.44140625" style="2" customWidth="1"/>
    <col min="13064" max="13064" width="15.6640625" style="2" customWidth="1"/>
    <col min="13065" max="13307" width="8.88671875" style="2"/>
    <col min="13308" max="13308" width="33.44140625" style="2" customWidth="1"/>
    <col min="13309" max="13309" width="7.6640625" style="2" customWidth="1"/>
    <col min="13310" max="13310" width="8" style="2" customWidth="1"/>
    <col min="13311" max="13311" width="8.109375" style="2" customWidth="1"/>
    <col min="13312" max="13312" width="9.44140625" style="2" customWidth="1"/>
    <col min="13313" max="13316" width="7.6640625" style="2" customWidth="1"/>
    <col min="13317" max="13317" width="9.44140625" style="2" customWidth="1"/>
    <col min="13318" max="13318" width="7.6640625" style="2" customWidth="1"/>
    <col min="13319" max="13319" width="8.44140625" style="2" customWidth="1"/>
    <col min="13320" max="13320" width="15.6640625" style="2" customWidth="1"/>
    <col min="13321" max="13563" width="8.88671875" style="2"/>
    <col min="13564" max="13564" width="33.44140625" style="2" customWidth="1"/>
    <col min="13565" max="13565" width="7.6640625" style="2" customWidth="1"/>
    <col min="13566" max="13566" width="8" style="2" customWidth="1"/>
    <col min="13567" max="13567" width="8.109375" style="2" customWidth="1"/>
    <col min="13568" max="13568" width="9.44140625" style="2" customWidth="1"/>
    <col min="13569" max="13572" width="7.6640625" style="2" customWidth="1"/>
    <col min="13573" max="13573" width="9.44140625" style="2" customWidth="1"/>
    <col min="13574" max="13574" width="7.6640625" style="2" customWidth="1"/>
    <col min="13575" max="13575" width="8.44140625" style="2" customWidth="1"/>
    <col min="13576" max="13576" width="15.6640625" style="2" customWidth="1"/>
    <col min="13577" max="13819" width="8.88671875" style="2"/>
    <col min="13820" max="13820" width="33.44140625" style="2" customWidth="1"/>
    <col min="13821" max="13821" width="7.6640625" style="2" customWidth="1"/>
    <col min="13822" max="13822" width="8" style="2" customWidth="1"/>
    <col min="13823" max="13823" width="8.109375" style="2" customWidth="1"/>
    <col min="13824" max="13824" width="9.44140625" style="2" customWidth="1"/>
    <col min="13825" max="13828" width="7.6640625" style="2" customWidth="1"/>
    <col min="13829" max="13829" width="9.44140625" style="2" customWidth="1"/>
    <col min="13830" max="13830" width="7.6640625" style="2" customWidth="1"/>
    <col min="13831" max="13831" width="8.44140625" style="2" customWidth="1"/>
    <col min="13832" max="13832" width="15.6640625" style="2" customWidth="1"/>
    <col min="13833" max="14075" width="8.88671875" style="2"/>
    <col min="14076" max="14076" width="33.44140625" style="2" customWidth="1"/>
    <col min="14077" max="14077" width="7.6640625" style="2" customWidth="1"/>
    <col min="14078" max="14078" width="8" style="2" customWidth="1"/>
    <col min="14079" max="14079" width="8.109375" style="2" customWidth="1"/>
    <col min="14080" max="14080" width="9.44140625" style="2" customWidth="1"/>
    <col min="14081" max="14084" width="7.6640625" style="2" customWidth="1"/>
    <col min="14085" max="14085" width="9.44140625" style="2" customWidth="1"/>
    <col min="14086" max="14086" width="7.6640625" style="2" customWidth="1"/>
    <col min="14087" max="14087" width="8.44140625" style="2" customWidth="1"/>
    <col min="14088" max="14088" width="15.6640625" style="2" customWidth="1"/>
    <col min="14089" max="14331" width="8.88671875" style="2"/>
    <col min="14332" max="14332" width="33.44140625" style="2" customWidth="1"/>
    <col min="14333" max="14333" width="7.6640625" style="2" customWidth="1"/>
    <col min="14334" max="14334" width="8" style="2" customWidth="1"/>
    <col min="14335" max="14335" width="8.109375" style="2" customWidth="1"/>
    <col min="14336" max="14336" width="9.44140625" style="2" customWidth="1"/>
    <col min="14337" max="14340" width="7.6640625" style="2" customWidth="1"/>
    <col min="14341" max="14341" width="9.44140625" style="2" customWidth="1"/>
    <col min="14342" max="14342" width="7.6640625" style="2" customWidth="1"/>
    <col min="14343" max="14343" width="8.44140625" style="2" customWidth="1"/>
    <col min="14344" max="14344" width="15.6640625" style="2" customWidth="1"/>
    <col min="14345" max="14587" width="8.88671875" style="2"/>
    <col min="14588" max="14588" width="33.44140625" style="2" customWidth="1"/>
    <col min="14589" max="14589" width="7.6640625" style="2" customWidth="1"/>
    <col min="14590" max="14590" width="8" style="2" customWidth="1"/>
    <col min="14591" max="14591" width="8.109375" style="2" customWidth="1"/>
    <col min="14592" max="14592" width="9.44140625" style="2" customWidth="1"/>
    <col min="14593" max="14596" width="7.6640625" style="2" customWidth="1"/>
    <col min="14597" max="14597" width="9.44140625" style="2" customWidth="1"/>
    <col min="14598" max="14598" width="7.6640625" style="2" customWidth="1"/>
    <col min="14599" max="14599" width="8.44140625" style="2" customWidth="1"/>
    <col min="14600" max="14600" width="15.6640625" style="2" customWidth="1"/>
    <col min="14601" max="14843" width="8.88671875" style="2"/>
    <col min="14844" max="14844" width="33.44140625" style="2" customWidth="1"/>
    <col min="14845" max="14845" width="7.6640625" style="2" customWidth="1"/>
    <col min="14846" max="14846" width="8" style="2" customWidth="1"/>
    <col min="14847" max="14847" width="8.109375" style="2" customWidth="1"/>
    <col min="14848" max="14848" width="9.44140625" style="2" customWidth="1"/>
    <col min="14849" max="14852" width="7.6640625" style="2" customWidth="1"/>
    <col min="14853" max="14853" width="9.44140625" style="2" customWidth="1"/>
    <col min="14854" max="14854" width="7.6640625" style="2" customWidth="1"/>
    <col min="14855" max="14855" width="8.44140625" style="2" customWidth="1"/>
    <col min="14856" max="14856" width="15.6640625" style="2" customWidth="1"/>
    <col min="14857" max="15099" width="8.88671875" style="2"/>
    <col min="15100" max="15100" width="33.44140625" style="2" customWidth="1"/>
    <col min="15101" max="15101" width="7.6640625" style="2" customWidth="1"/>
    <col min="15102" max="15102" width="8" style="2" customWidth="1"/>
    <col min="15103" max="15103" width="8.109375" style="2" customWidth="1"/>
    <col min="15104" max="15104" width="9.44140625" style="2" customWidth="1"/>
    <col min="15105" max="15108" width="7.6640625" style="2" customWidth="1"/>
    <col min="15109" max="15109" width="9.44140625" style="2" customWidth="1"/>
    <col min="15110" max="15110" width="7.6640625" style="2" customWidth="1"/>
    <col min="15111" max="15111" width="8.44140625" style="2" customWidth="1"/>
    <col min="15112" max="15112" width="15.6640625" style="2" customWidth="1"/>
    <col min="15113" max="15355" width="8.88671875" style="2"/>
    <col min="15356" max="15356" width="33.44140625" style="2" customWidth="1"/>
    <col min="15357" max="15357" width="7.6640625" style="2" customWidth="1"/>
    <col min="15358" max="15358" width="8" style="2" customWidth="1"/>
    <col min="15359" max="15359" width="8.109375" style="2" customWidth="1"/>
    <col min="15360" max="15360" width="9.44140625" style="2" customWidth="1"/>
    <col min="15361" max="15364" width="7.6640625" style="2" customWidth="1"/>
    <col min="15365" max="15365" width="9.44140625" style="2" customWidth="1"/>
    <col min="15366" max="15366" width="7.6640625" style="2" customWidth="1"/>
    <col min="15367" max="15367" width="8.44140625" style="2" customWidth="1"/>
    <col min="15368" max="15368" width="15.6640625" style="2" customWidth="1"/>
    <col min="15369" max="15611" width="8.88671875" style="2"/>
    <col min="15612" max="15612" width="33.44140625" style="2" customWidth="1"/>
    <col min="15613" max="15613" width="7.6640625" style="2" customWidth="1"/>
    <col min="15614" max="15614" width="8" style="2" customWidth="1"/>
    <col min="15615" max="15615" width="8.109375" style="2" customWidth="1"/>
    <col min="15616" max="15616" width="9.44140625" style="2" customWidth="1"/>
    <col min="15617" max="15620" width="7.6640625" style="2" customWidth="1"/>
    <col min="15621" max="15621" width="9.44140625" style="2" customWidth="1"/>
    <col min="15622" max="15622" width="7.6640625" style="2" customWidth="1"/>
    <col min="15623" max="15623" width="8.44140625" style="2" customWidth="1"/>
    <col min="15624" max="15624" width="15.6640625" style="2" customWidth="1"/>
    <col min="15625" max="15867" width="8.88671875" style="2"/>
    <col min="15868" max="15868" width="33.44140625" style="2" customWidth="1"/>
    <col min="15869" max="15869" width="7.6640625" style="2" customWidth="1"/>
    <col min="15870" max="15870" width="8" style="2" customWidth="1"/>
    <col min="15871" max="15871" width="8.109375" style="2" customWidth="1"/>
    <col min="15872" max="15872" width="9.44140625" style="2" customWidth="1"/>
    <col min="15873" max="15876" width="7.6640625" style="2" customWidth="1"/>
    <col min="15877" max="15877" width="9.44140625" style="2" customWidth="1"/>
    <col min="15878" max="15878" width="7.6640625" style="2" customWidth="1"/>
    <col min="15879" max="15879" width="8.44140625" style="2" customWidth="1"/>
    <col min="15880" max="15880" width="15.6640625" style="2" customWidth="1"/>
    <col min="15881" max="16123" width="8.88671875" style="2"/>
    <col min="16124" max="16124" width="33.44140625" style="2" customWidth="1"/>
    <col min="16125" max="16125" width="7.6640625" style="2" customWidth="1"/>
    <col min="16126" max="16126" width="8" style="2" customWidth="1"/>
    <col min="16127" max="16127" width="8.109375" style="2" customWidth="1"/>
    <col min="16128" max="16128" width="9.44140625" style="2" customWidth="1"/>
    <col min="16129" max="16132" width="7.6640625" style="2" customWidth="1"/>
    <col min="16133" max="16133" width="9.44140625" style="2" customWidth="1"/>
    <col min="16134" max="16134" width="7.6640625" style="2" customWidth="1"/>
    <col min="16135" max="16135" width="8.44140625" style="2" customWidth="1"/>
    <col min="16136" max="16136" width="15.6640625" style="2" customWidth="1"/>
    <col min="16137" max="16384" width="8.88671875" style="2"/>
  </cols>
  <sheetData>
    <row r="1" spans="1:251" x14ac:dyDescent="0.2">
      <c r="A1" s="46" t="s">
        <v>0</v>
      </c>
      <c r="B1" s="47"/>
      <c r="C1" s="47"/>
      <c r="D1" s="47"/>
      <c r="E1" s="47"/>
      <c r="F1" s="47"/>
      <c r="G1" s="47"/>
      <c r="H1" s="48"/>
    </row>
    <row r="2" spans="1:251" x14ac:dyDescent="0.2">
      <c r="A2" s="49" t="s">
        <v>1</v>
      </c>
      <c r="B2" s="50"/>
      <c r="C2" s="50"/>
      <c r="D2" s="50"/>
      <c r="E2" s="50"/>
      <c r="F2" s="50"/>
      <c r="G2" s="50"/>
      <c r="H2" s="51"/>
    </row>
    <row r="3" spans="1:251" x14ac:dyDescent="0.2">
      <c r="A3" s="43" t="s">
        <v>2</v>
      </c>
      <c r="B3" s="49" t="s">
        <v>3</v>
      </c>
      <c r="C3" s="50"/>
      <c r="D3" s="50"/>
      <c r="E3" s="50"/>
      <c r="F3" s="51"/>
      <c r="G3" s="43" t="s">
        <v>4</v>
      </c>
      <c r="H3" s="43" t="s">
        <v>5</v>
      </c>
    </row>
    <row r="4" spans="1:251" x14ac:dyDescent="0.2">
      <c r="A4" s="172"/>
      <c r="B4" s="100" t="s">
        <v>6</v>
      </c>
      <c r="C4" s="121" t="s">
        <v>7</v>
      </c>
      <c r="D4" s="121" t="s">
        <v>8</v>
      </c>
      <c r="E4" s="121" t="s">
        <v>9</v>
      </c>
      <c r="F4" s="121" t="s">
        <v>10</v>
      </c>
      <c r="G4" s="172"/>
      <c r="H4" s="172"/>
    </row>
    <row r="5" spans="1:251" x14ac:dyDescent="0.2">
      <c r="A5" s="1" t="s">
        <v>239</v>
      </c>
      <c r="B5" s="1"/>
      <c r="C5" s="1"/>
      <c r="D5" s="1"/>
      <c r="E5" s="1"/>
      <c r="F5" s="1"/>
      <c r="G5" s="1"/>
      <c r="H5" s="1"/>
    </row>
    <row r="6" spans="1:251" s="12" customFormat="1" x14ac:dyDescent="0.2">
      <c r="A6" s="11" t="s">
        <v>30</v>
      </c>
      <c r="B6" s="10">
        <v>90</v>
      </c>
      <c r="C6" s="8">
        <v>10.6</v>
      </c>
      <c r="D6" s="8">
        <v>12.6</v>
      </c>
      <c r="E6" s="8">
        <v>9.06</v>
      </c>
      <c r="F6" s="8">
        <v>207.09</v>
      </c>
      <c r="G6" s="82" t="s">
        <v>31</v>
      </c>
      <c r="H6" s="6" t="s">
        <v>32</v>
      </c>
    </row>
    <row r="7" spans="1:251" x14ac:dyDescent="0.2">
      <c r="A7" s="11" t="s">
        <v>36</v>
      </c>
      <c r="B7" s="10">
        <v>150</v>
      </c>
      <c r="C7" s="42">
        <v>3.06</v>
      </c>
      <c r="D7" s="42">
        <v>4.8</v>
      </c>
      <c r="E7" s="42">
        <v>20.440000000000001</v>
      </c>
      <c r="F7" s="42">
        <v>137.25</v>
      </c>
      <c r="G7" s="26" t="s">
        <v>37</v>
      </c>
      <c r="H7" s="11" t="s">
        <v>38</v>
      </c>
    </row>
    <row r="8" spans="1:251" x14ac:dyDescent="0.2">
      <c r="A8" s="11" t="s">
        <v>21</v>
      </c>
      <c r="B8" s="42">
        <v>215</v>
      </c>
      <c r="C8" s="42">
        <v>7.0000000000000007E-2</v>
      </c>
      <c r="D8" s="42">
        <v>0.02</v>
      </c>
      <c r="E8" s="42">
        <v>15</v>
      </c>
      <c r="F8" s="42">
        <v>60</v>
      </c>
      <c r="G8" s="69" t="s">
        <v>22</v>
      </c>
      <c r="H8" s="70" t="s">
        <v>23</v>
      </c>
    </row>
    <row r="9" spans="1:251" x14ac:dyDescent="0.2">
      <c r="A9" s="137" t="s">
        <v>45</v>
      </c>
      <c r="B9" s="7">
        <v>20</v>
      </c>
      <c r="C9" s="124">
        <v>1.3</v>
      </c>
      <c r="D9" s="124">
        <v>0.2</v>
      </c>
      <c r="E9" s="124">
        <v>8.6</v>
      </c>
      <c r="F9" s="124">
        <v>43</v>
      </c>
      <c r="G9" s="41">
        <v>11</v>
      </c>
      <c r="H9" s="11" t="s">
        <v>47</v>
      </c>
    </row>
    <row r="10" spans="1:251" x14ac:dyDescent="0.2">
      <c r="A10" s="16" t="s">
        <v>25</v>
      </c>
      <c r="B10" s="4">
        <f t="shared" ref="B10:F10" si="0">SUM(B6:B9)</f>
        <v>475</v>
      </c>
      <c r="C10" s="126">
        <f t="shared" si="0"/>
        <v>15.030000000000001</v>
      </c>
      <c r="D10" s="126">
        <f t="shared" si="0"/>
        <v>17.619999999999997</v>
      </c>
      <c r="E10" s="126">
        <f t="shared" si="0"/>
        <v>53.1</v>
      </c>
      <c r="F10" s="126">
        <f t="shared" si="0"/>
        <v>447.34000000000003</v>
      </c>
      <c r="G10" s="4"/>
      <c r="H10" s="6"/>
    </row>
    <row r="11" spans="1:251" x14ac:dyDescent="0.2">
      <c r="A11" s="46" t="s">
        <v>240</v>
      </c>
      <c r="B11" s="47"/>
      <c r="C11" s="103"/>
      <c r="D11" s="103"/>
      <c r="E11" s="103"/>
      <c r="F11" s="103"/>
      <c r="G11" s="47"/>
      <c r="H11" s="48"/>
    </row>
    <row r="12" spans="1:251" s="18" customFormat="1" x14ac:dyDescent="0.2">
      <c r="A12" s="137" t="s">
        <v>180</v>
      </c>
      <c r="B12" s="133">
        <v>100</v>
      </c>
      <c r="C12" s="122">
        <v>8.5</v>
      </c>
      <c r="D12" s="122">
        <v>7.98</v>
      </c>
      <c r="E12" s="122">
        <v>38.880000000000003</v>
      </c>
      <c r="F12" s="122">
        <v>244.8</v>
      </c>
      <c r="G12" s="138" t="s">
        <v>181</v>
      </c>
      <c r="H12" s="123" t="s">
        <v>182</v>
      </c>
    </row>
    <row r="13" spans="1:251" x14ac:dyDescent="0.2">
      <c r="A13" s="6" t="s">
        <v>54</v>
      </c>
      <c r="B13" s="38">
        <v>100</v>
      </c>
      <c r="C13" s="7">
        <v>0.4</v>
      </c>
      <c r="D13" s="7">
        <v>0.4</v>
      </c>
      <c r="E13" s="7">
        <f>19.6/2</f>
        <v>9.8000000000000007</v>
      </c>
      <c r="F13" s="7">
        <f>94/2</f>
        <v>47</v>
      </c>
      <c r="G13" s="66" t="s">
        <v>55</v>
      </c>
      <c r="H13" s="6" t="s">
        <v>56</v>
      </c>
    </row>
    <row r="14" spans="1:251" x14ac:dyDescent="0.2">
      <c r="A14" s="160" t="s">
        <v>175</v>
      </c>
      <c r="B14" s="161">
        <v>200</v>
      </c>
      <c r="C14" s="173">
        <v>0.6</v>
      </c>
      <c r="D14" s="173">
        <v>0.4</v>
      </c>
      <c r="E14" s="173">
        <v>32.6</v>
      </c>
      <c r="F14" s="173">
        <v>136.4</v>
      </c>
      <c r="G14" s="162" t="s">
        <v>176</v>
      </c>
      <c r="H14" s="163" t="s">
        <v>177</v>
      </c>
    </row>
    <row r="15" spans="1:251" x14ac:dyDescent="0.2">
      <c r="A15" s="127" t="s">
        <v>25</v>
      </c>
      <c r="B15" s="128">
        <f>SUM(B12:B14)</f>
        <v>400</v>
      </c>
      <c r="C15" s="128">
        <f t="shared" ref="C15:F15" si="1">SUM(C12:C14)</f>
        <v>9.5</v>
      </c>
      <c r="D15" s="128">
        <f t="shared" si="1"/>
        <v>8.7800000000000011</v>
      </c>
      <c r="E15" s="128">
        <f t="shared" si="1"/>
        <v>81.28</v>
      </c>
      <c r="F15" s="128">
        <f t="shared" si="1"/>
        <v>428.20000000000005</v>
      </c>
      <c r="G15" s="129"/>
      <c r="H15" s="13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</row>
    <row r="16" spans="1:251" x14ac:dyDescent="0.2">
      <c r="A16" s="79" t="s">
        <v>50</v>
      </c>
      <c r="B16" s="50"/>
      <c r="C16" s="50"/>
      <c r="D16" s="50"/>
      <c r="E16" s="50"/>
      <c r="F16" s="50"/>
      <c r="G16" s="75"/>
      <c r="H16" s="80"/>
    </row>
    <row r="17" spans="1:251" ht="10.199999999999999" customHeight="1" x14ac:dyDescent="0.2">
      <c r="A17" s="43" t="s">
        <v>2</v>
      </c>
      <c r="B17" s="49" t="s">
        <v>3</v>
      </c>
      <c r="C17" s="50"/>
      <c r="D17" s="50"/>
      <c r="E17" s="50"/>
      <c r="F17" s="51"/>
      <c r="G17" s="43" t="s">
        <v>4</v>
      </c>
      <c r="H17" s="43" t="s">
        <v>5</v>
      </c>
    </row>
    <row r="18" spans="1:251" x14ac:dyDescent="0.2">
      <c r="A18" s="55"/>
      <c r="B18" s="100" t="s">
        <v>6</v>
      </c>
      <c r="C18" s="121" t="s">
        <v>7</v>
      </c>
      <c r="D18" s="121" t="s">
        <v>8</v>
      </c>
      <c r="E18" s="121" t="s">
        <v>9</v>
      </c>
      <c r="F18" s="121" t="s">
        <v>10</v>
      </c>
      <c r="G18" s="55"/>
      <c r="H18" s="55"/>
      <c r="M18" s="2" t="s">
        <v>212</v>
      </c>
    </row>
    <row r="19" spans="1:251" x14ac:dyDescent="0.2">
      <c r="A19" s="1" t="s">
        <v>239</v>
      </c>
      <c r="B19" s="1"/>
      <c r="C19" s="1"/>
      <c r="D19" s="1"/>
      <c r="E19" s="1"/>
      <c r="F19" s="1"/>
      <c r="G19" s="1"/>
      <c r="H19" s="1"/>
    </row>
    <row r="20" spans="1:251" x14ac:dyDescent="0.2">
      <c r="A20" s="6" t="s">
        <v>93</v>
      </c>
      <c r="B20" s="102">
        <v>220</v>
      </c>
      <c r="C20" s="140">
        <v>14.88</v>
      </c>
      <c r="D20" s="140">
        <v>17.510000000000002</v>
      </c>
      <c r="E20" s="140">
        <v>37.520000000000003</v>
      </c>
      <c r="F20" s="140">
        <v>367.84</v>
      </c>
      <c r="G20" s="35" t="s">
        <v>192</v>
      </c>
      <c r="H20" s="6" t="s">
        <v>95</v>
      </c>
    </row>
    <row r="21" spans="1:251" x14ac:dyDescent="0.2">
      <c r="A21" s="174" t="s">
        <v>57</v>
      </c>
      <c r="B21" s="115">
        <v>222</v>
      </c>
      <c r="C21" s="175">
        <v>0.13</v>
      </c>
      <c r="D21" s="175">
        <v>0.02</v>
      </c>
      <c r="E21" s="176">
        <v>15.2</v>
      </c>
      <c r="F21" s="175">
        <v>62</v>
      </c>
      <c r="G21" s="116" t="s">
        <v>58</v>
      </c>
      <c r="H21" s="137" t="s">
        <v>59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</row>
    <row r="22" spans="1:251" x14ac:dyDescent="0.2">
      <c r="A22" s="137" t="s">
        <v>45</v>
      </c>
      <c r="B22" s="7">
        <v>20</v>
      </c>
      <c r="C22" s="124">
        <v>1.3</v>
      </c>
      <c r="D22" s="124">
        <v>0.2</v>
      </c>
      <c r="E22" s="124">
        <v>8.6</v>
      </c>
      <c r="F22" s="124">
        <v>43</v>
      </c>
      <c r="G22" s="41">
        <v>11</v>
      </c>
      <c r="H22" s="11" t="s">
        <v>47</v>
      </c>
    </row>
    <row r="23" spans="1:251" x14ac:dyDescent="0.2">
      <c r="A23" s="16" t="s">
        <v>25</v>
      </c>
      <c r="B23" s="4">
        <f t="shared" ref="B23:F23" si="2">SUM(B20:B22)</f>
        <v>462</v>
      </c>
      <c r="C23" s="31">
        <f t="shared" si="2"/>
        <v>16.310000000000002</v>
      </c>
      <c r="D23" s="31">
        <f t="shared" si="2"/>
        <v>17.73</v>
      </c>
      <c r="E23" s="31">
        <f t="shared" si="2"/>
        <v>61.32</v>
      </c>
      <c r="F23" s="31">
        <f t="shared" si="2"/>
        <v>472.84</v>
      </c>
      <c r="G23" s="4"/>
      <c r="H23" s="6"/>
    </row>
    <row r="24" spans="1:251" x14ac:dyDescent="0.2">
      <c r="A24" s="46" t="s">
        <v>240</v>
      </c>
      <c r="B24" s="47"/>
      <c r="C24" s="103"/>
      <c r="D24" s="103"/>
      <c r="E24" s="103"/>
      <c r="F24" s="103"/>
      <c r="G24" s="47"/>
      <c r="H24" s="48"/>
    </row>
    <row r="25" spans="1:251" x14ac:dyDescent="0.2">
      <c r="A25" s="132" t="s">
        <v>185</v>
      </c>
      <c r="B25" s="135">
        <v>80</v>
      </c>
      <c r="C25" s="115">
        <v>9.5399999999999991</v>
      </c>
      <c r="D25" s="115">
        <v>11.9</v>
      </c>
      <c r="E25" s="115">
        <v>40.9</v>
      </c>
      <c r="F25" s="115">
        <v>300.8</v>
      </c>
      <c r="G25" s="177" t="s">
        <v>186</v>
      </c>
      <c r="H25" s="117" t="s">
        <v>187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</row>
    <row r="26" spans="1:251" x14ac:dyDescent="0.2">
      <c r="A26" s="6" t="s">
        <v>54</v>
      </c>
      <c r="B26" s="38">
        <v>100</v>
      </c>
      <c r="C26" s="7">
        <v>0.4</v>
      </c>
      <c r="D26" s="7">
        <v>0.4</v>
      </c>
      <c r="E26" s="7">
        <f>19.6/2</f>
        <v>9.8000000000000007</v>
      </c>
      <c r="F26" s="7">
        <f>94/2</f>
        <v>47</v>
      </c>
      <c r="G26" s="66" t="s">
        <v>55</v>
      </c>
      <c r="H26" s="6" t="s">
        <v>56</v>
      </c>
    </row>
    <row r="27" spans="1:251" x14ac:dyDescent="0.2">
      <c r="A27" s="160" t="s">
        <v>175</v>
      </c>
      <c r="B27" s="161">
        <v>200</v>
      </c>
      <c r="C27" s="173">
        <v>0.6</v>
      </c>
      <c r="D27" s="173">
        <v>0.4</v>
      </c>
      <c r="E27" s="173">
        <v>32.6</v>
      </c>
      <c r="F27" s="173">
        <v>136.4</v>
      </c>
      <c r="G27" s="162" t="s">
        <v>176</v>
      </c>
      <c r="H27" s="163" t="s">
        <v>177</v>
      </c>
    </row>
    <row r="28" spans="1:251" x14ac:dyDescent="0.2">
      <c r="A28" s="127" t="s">
        <v>25</v>
      </c>
      <c r="B28" s="128">
        <f>SUM(B25:B27)</f>
        <v>380</v>
      </c>
      <c r="C28" s="128">
        <f t="shared" ref="C28:F28" si="3">SUM(C25:C27)</f>
        <v>10.54</v>
      </c>
      <c r="D28" s="128">
        <f t="shared" si="3"/>
        <v>12.700000000000001</v>
      </c>
      <c r="E28" s="128">
        <f t="shared" si="3"/>
        <v>83.300000000000011</v>
      </c>
      <c r="F28" s="128">
        <f t="shared" si="3"/>
        <v>484.20000000000005</v>
      </c>
      <c r="G28" s="129"/>
      <c r="H28" s="13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</row>
    <row r="29" spans="1:251" x14ac:dyDescent="0.2">
      <c r="A29" s="49" t="s">
        <v>72</v>
      </c>
      <c r="B29" s="50"/>
      <c r="C29" s="50"/>
      <c r="D29" s="50"/>
      <c r="E29" s="50"/>
      <c r="F29" s="50"/>
      <c r="G29" s="50"/>
      <c r="H29" s="51"/>
    </row>
    <row r="30" spans="1:251" x14ac:dyDescent="0.2">
      <c r="A30" s="43" t="s">
        <v>2</v>
      </c>
      <c r="B30" s="49" t="s">
        <v>3</v>
      </c>
      <c r="C30" s="50"/>
      <c r="D30" s="50"/>
      <c r="E30" s="50"/>
      <c r="F30" s="50"/>
      <c r="G30" s="43" t="s">
        <v>4</v>
      </c>
      <c r="H30" s="43" t="s">
        <v>5</v>
      </c>
    </row>
    <row r="31" spans="1:251" x14ac:dyDescent="0.2">
      <c r="A31" s="55"/>
      <c r="B31" s="100" t="s">
        <v>6</v>
      </c>
      <c r="C31" s="121" t="s">
        <v>7</v>
      </c>
      <c r="D31" s="121" t="s">
        <v>8</v>
      </c>
      <c r="E31" s="121" t="s">
        <v>9</v>
      </c>
      <c r="F31" s="121" t="s">
        <v>10</v>
      </c>
      <c r="G31" s="55"/>
      <c r="H31" s="55"/>
    </row>
    <row r="32" spans="1:251" x14ac:dyDescent="0.2">
      <c r="A32" s="1" t="s">
        <v>239</v>
      </c>
      <c r="B32" s="1"/>
      <c r="C32" s="1"/>
      <c r="D32" s="1"/>
      <c r="E32" s="1"/>
      <c r="F32" s="1"/>
      <c r="G32" s="1"/>
      <c r="H32" s="1"/>
    </row>
    <row r="33" spans="1:251" ht="12.75" customHeight="1" x14ac:dyDescent="0.2">
      <c r="A33" s="70" t="s">
        <v>83</v>
      </c>
      <c r="B33" s="38">
        <v>90</v>
      </c>
      <c r="C33" s="122">
        <v>16.649999999999999</v>
      </c>
      <c r="D33" s="122">
        <v>15.96</v>
      </c>
      <c r="E33" s="122">
        <v>12.21</v>
      </c>
      <c r="F33" s="122">
        <v>258.91000000000003</v>
      </c>
      <c r="G33" s="61" t="s">
        <v>84</v>
      </c>
      <c r="H33" s="11" t="s">
        <v>85</v>
      </c>
    </row>
    <row r="34" spans="1:251" x14ac:dyDescent="0.2">
      <c r="A34" s="70" t="s">
        <v>157</v>
      </c>
      <c r="B34" s="10">
        <v>0</v>
      </c>
      <c r="C34" s="7">
        <v>0</v>
      </c>
      <c r="D34" s="7">
        <v>0</v>
      </c>
      <c r="E34" s="7">
        <v>0</v>
      </c>
      <c r="F34" s="7">
        <v>0</v>
      </c>
      <c r="G34" s="76" t="s">
        <v>158</v>
      </c>
      <c r="H34" s="11" t="s">
        <v>159</v>
      </c>
    </row>
    <row r="35" spans="1:251" ht="21.75" customHeight="1" x14ac:dyDescent="0.2">
      <c r="A35" s="6" t="s">
        <v>86</v>
      </c>
      <c r="B35" s="38">
        <v>150</v>
      </c>
      <c r="C35" s="7">
        <v>3.65</v>
      </c>
      <c r="D35" s="7">
        <v>5.37</v>
      </c>
      <c r="E35" s="7">
        <v>36.68</v>
      </c>
      <c r="F35" s="7">
        <v>209.7</v>
      </c>
      <c r="G35" s="97" t="s">
        <v>87</v>
      </c>
      <c r="H35" s="70" t="s">
        <v>88</v>
      </c>
    </row>
    <row r="36" spans="1:251" x14ac:dyDescent="0.2">
      <c r="A36" s="11" t="s">
        <v>21</v>
      </c>
      <c r="B36" s="42">
        <v>215</v>
      </c>
      <c r="C36" s="42">
        <v>7.0000000000000007E-2</v>
      </c>
      <c r="D36" s="42">
        <v>0.02</v>
      </c>
      <c r="E36" s="42">
        <v>15</v>
      </c>
      <c r="F36" s="42">
        <v>60</v>
      </c>
      <c r="G36" s="69" t="s">
        <v>22</v>
      </c>
      <c r="H36" s="70" t="s">
        <v>23</v>
      </c>
    </row>
    <row r="37" spans="1:251" x14ac:dyDescent="0.2">
      <c r="A37" s="137" t="s">
        <v>45</v>
      </c>
      <c r="B37" s="7">
        <v>20</v>
      </c>
      <c r="C37" s="124">
        <v>1.3</v>
      </c>
      <c r="D37" s="124">
        <v>0.2</v>
      </c>
      <c r="E37" s="124">
        <v>8.6</v>
      </c>
      <c r="F37" s="124">
        <v>43</v>
      </c>
      <c r="G37" s="41">
        <v>11</v>
      </c>
      <c r="H37" s="11" t="s">
        <v>47</v>
      </c>
    </row>
    <row r="38" spans="1:251" x14ac:dyDescent="0.2">
      <c r="A38" s="16" t="s">
        <v>25</v>
      </c>
      <c r="B38" s="4">
        <f t="shared" ref="B38:F38" si="4">SUM(B33:B37)</f>
        <v>475</v>
      </c>
      <c r="C38" s="31">
        <f t="shared" si="4"/>
        <v>21.669999999999998</v>
      </c>
      <c r="D38" s="31">
        <f t="shared" si="4"/>
        <v>21.55</v>
      </c>
      <c r="E38" s="31">
        <f t="shared" si="4"/>
        <v>72.489999999999995</v>
      </c>
      <c r="F38" s="31">
        <f t="shared" si="4"/>
        <v>571.61</v>
      </c>
      <c r="G38" s="4"/>
      <c r="H38" s="6"/>
    </row>
    <row r="39" spans="1:251" x14ac:dyDescent="0.2">
      <c r="A39" s="46" t="s">
        <v>240</v>
      </c>
      <c r="B39" s="47"/>
      <c r="C39" s="103"/>
      <c r="D39" s="103"/>
      <c r="E39" s="103"/>
      <c r="F39" s="103"/>
      <c r="G39" s="47"/>
      <c r="H39" s="48"/>
    </row>
    <row r="40" spans="1:251" s="18" customFormat="1" x14ac:dyDescent="0.2">
      <c r="A40" s="137" t="s">
        <v>189</v>
      </c>
      <c r="B40" s="133">
        <v>100</v>
      </c>
      <c r="C40" s="122">
        <v>8.64</v>
      </c>
      <c r="D40" s="122">
        <v>9.85</v>
      </c>
      <c r="E40" s="122">
        <v>45.53</v>
      </c>
      <c r="F40" s="122">
        <v>292.98</v>
      </c>
      <c r="G40" s="138" t="s">
        <v>190</v>
      </c>
      <c r="H40" s="132" t="s">
        <v>191</v>
      </c>
    </row>
    <row r="41" spans="1:251" x14ac:dyDescent="0.2">
      <c r="A41" s="6" t="s">
        <v>54</v>
      </c>
      <c r="B41" s="38">
        <v>100</v>
      </c>
      <c r="C41" s="7">
        <v>0.4</v>
      </c>
      <c r="D41" s="7">
        <v>0.4</v>
      </c>
      <c r="E41" s="7">
        <f>19.6/2</f>
        <v>9.8000000000000007</v>
      </c>
      <c r="F41" s="7">
        <f>94/2</f>
        <v>47</v>
      </c>
      <c r="G41" s="66" t="s">
        <v>55</v>
      </c>
      <c r="H41" s="6" t="s">
        <v>56</v>
      </c>
    </row>
    <row r="42" spans="1:251" x14ac:dyDescent="0.2">
      <c r="A42" s="160" t="s">
        <v>175</v>
      </c>
      <c r="B42" s="161">
        <v>200</v>
      </c>
      <c r="C42" s="173">
        <v>0.6</v>
      </c>
      <c r="D42" s="173">
        <v>0.4</v>
      </c>
      <c r="E42" s="173">
        <v>32.6</v>
      </c>
      <c r="F42" s="173">
        <v>136.4</v>
      </c>
      <c r="G42" s="162" t="s">
        <v>176</v>
      </c>
      <c r="H42" s="163" t="s">
        <v>177</v>
      </c>
    </row>
    <row r="43" spans="1:251" x14ac:dyDescent="0.2">
      <c r="A43" s="127" t="s">
        <v>25</v>
      </c>
      <c r="B43" s="128">
        <f>SUM(B40:B42)</f>
        <v>400</v>
      </c>
      <c r="C43" s="128">
        <f t="shared" ref="C43:F43" si="5">SUM(C40:C42)</f>
        <v>9.64</v>
      </c>
      <c r="D43" s="128">
        <f t="shared" si="5"/>
        <v>10.65</v>
      </c>
      <c r="E43" s="128">
        <f t="shared" si="5"/>
        <v>87.93</v>
      </c>
      <c r="F43" s="128">
        <f t="shared" si="5"/>
        <v>476.38</v>
      </c>
      <c r="G43" s="129"/>
      <c r="H43" s="13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</row>
    <row r="44" spans="1:251" x14ac:dyDescent="0.2">
      <c r="A44" s="79" t="s">
        <v>92</v>
      </c>
      <c r="B44" s="50"/>
      <c r="C44" s="50"/>
      <c r="D44" s="50"/>
      <c r="E44" s="50"/>
      <c r="F44" s="50"/>
      <c r="G44" s="75"/>
      <c r="H44" s="80"/>
    </row>
    <row r="45" spans="1:251" x14ac:dyDescent="0.2">
      <c r="A45" s="43" t="s">
        <v>2</v>
      </c>
      <c r="B45" s="49" t="s">
        <v>3</v>
      </c>
      <c r="C45" s="50"/>
      <c r="D45" s="50"/>
      <c r="E45" s="50"/>
      <c r="F45" s="50"/>
      <c r="G45" s="43" t="s">
        <v>4</v>
      </c>
      <c r="H45" s="43" t="s">
        <v>5</v>
      </c>
    </row>
    <row r="46" spans="1:251" x14ac:dyDescent="0.2">
      <c r="A46" s="55"/>
      <c r="B46" s="100" t="s">
        <v>6</v>
      </c>
      <c r="C46" s="121" t="s">
        <v>7</v>
      </c>
      <c r="D46" s="121" t="s">
        <v>8</v>
      </c>
      <c r="E46" s="121" t="s">
        <v>9</v>
      </c>
      <c r="F46" s="121" t="s">
        <v>10</v>
      </c>
      <c r="G46" s="55"/>
      <c r="H46" s="55"/>
    </row>
    <row r="47" spans="1:251" x14ac:dyDescent="0.2">
      <c r="A47" s="1" t="s">
        <v>239</v>
      </c>
      <c r="B47" s="1"/>
      <c r="C47" s="1"/>
      <c r="D47" s="1"/>
      <c r="E47" s="1"/>
      <c r="F47" s="1"/>
      <c r="G47" s="1"/>
      <c r="H47" s="1"/>
    </row>
    <row r="48" spans="1:251" x14ac:dyDescent="0.2">
      <c r="A48" s="11" t="s">
        <v>101</v>
      </c>
      <c r="B48" s="10">
        <v>90</v>
      </c>
      <c r="C48" s="7">
        <v>11.1</v>
      </c>
      <c r="D48" s="7">
        <v>14.26</v>
      </c>
      <c r="E48" s="7">
        <v>10.199999999999999</v>
      </c>
      <c r="F48" s="7">
        <v>215.87</v>
      </c>
      <c r="G48" s="26" t="s">
        <v>102</v>
      </c>
      <c r="H48" s="6" t="s">
        <v>103</v>
      </c>
    </row>
    <row r="49" spans="1:251" ht="12" customHeight="1" x14ac:dyDescent="0.2">
      <c r="A49" s="14" t="s">
        <v>104</v>
      </c>
      <c r="B49" s="102">
        <v>150</v>
      </c>
      <c r="C49" s="7">
        <v>8.6</v>
      </c>
      <c r="D49" s="7">
        <v>6.09</v>
      </c>
      <c r="E49" s="7">
        <v>38.64</v>
      </c>
      <c r="F49" s="7">
        <v>243.75</v>
      </c>
      <c r="G49" s="97" t="s">
        <v>105</v>
      </c>
      <c r="H49" s="72" t="s">
        <v>106</v>
      </c>
    </row>
    <row r="50" spans="1:251" x14ac:dyDescent="0.2">
      <c r="A50" s="11" t="s">
        <v>21</v>
      </c>
      <c r="B50" s="42">
        <v>215</v>
      </c>
      <c r="C50" s="10">
        <v>7.0000000000000007E-2</v>
      </c>
      <c r="D50" s="10">
        <v>0.02</v>
      </c>
      <c r="E50" s="10">
        <v>15</v>
      </c>
      <c r="F50" s="10">
        <v>60</v>
      </c>
      <c r="G50" s="69" t="s">
        <v>22</v>
      </c>
      <c r="H50" s="70" t="s">
        <v>23</v>
      </c>
    </row>
    <row r="51" spans="1:251" x14ac:dyDescent="0.2">
      <c r="A51" s="137" t="s">
        <v>45</v>
      </c>
      <c r="B51" s="7">
        <v>20</v>
      </c>
      <c r="C51" s="124">
        <v>1.3</v>
      </c>
      <c r="D51" s="124">
        <v>0.2</v>
      </c>
      <c r="E51" s="124">
        <v>8.6</v>
      </c>
      <c r="F51" s="124">
        <v>43</v>
      </c>
      <c r="G51" s="41">
        <v>11</v>
      </c>
      <c r="H51" s="11" t="s">
        <v>47</v>
      </c>
    </row>
    <row r="52" spans="1:251" x14ac:dyDescent="0.2">
      <c r="A52" s="16" t="s">
        <v>25</v>
      </c>
      <c r="B52" s="4">
        <f t="shared" ref="B52:F52" si="6">SUM(B48:B51)</f>
        <v>475</v>
      </c>
      <c r="C52" s="31">
        <f t="shared" si="6"/>
        <v>21.07</v>
      </c>
      <c r="D52" s="31">
        <f t="shared" si="6"/>
        <v>20.57</v>
      </c>
      <c r="E52" s="31">
        <f t="shared" si="6"/>
        <v>72.44</v>
      </c>
      <c r="F52" s="31">
        <f t="shared" si="6"/>
        <v>562.62</v>
      </c>
      <c r="G52" s="4"/>
      <c r="H52" s="6"/>
    </row>
    <row r="53" spans="1:251" x14ac:dyDescent="0.2">
      <c r="A53" s="46" t="s">
        <v>240</v>
      </c>
      <c r="B53" s="47"/>
      <c r="C53" s="103"/>
      <c r="D53" s="103"/>
      <c r="E53" s="103"/>
      <c r="F53" s="103"/>
      <c r="G53" s="47"/>
      <c r="H53" s="48"/>
    </row>
    <row r="54" spans="1:251" ht="20.399999999999999" x14ac:dyDescent="0.2">
      <c r="A54" s="132" t="s">
        <v>194</v>
      </c>
      <c r="B54" s="114">
        <v>100</v>
      </c>
      <c r="C54" s="115">
        <v>8.7100000000000009</v>
      </c>
      <c r="D54" s="115">
        <v>9.68</v>
      </c>
      <c r="E54" s="115">
        <v>58.08</v>
      </c>
      <c r="F54" s="115">
        <v>361.74</v>
      </c>
      <c r="G54" s="116" t="s">
        <v>195</v>
      </c>
      <c r="H54" s="117" t="s">
        <v>196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</row>
    <row r="55" spans="1:251" x14ac:dyDescent="0.2">
      <c r="A55" s="6" t="s">
        <v>54</v>
      </c>
      <c r="B55" s="38">
        <v>100</v>
      </c>
      <c r="C55" s="7">
        <v>0.4</v>
      </c>
      <c r="D55" s="7">
        <v>0.4</v>
      </c>
      <c r="E55" s="7">
        <f>19.6/2</f>
        <v>9.8000000000000007</v>
      </c>
      <c r="F55" s="7">
        <f>94/2</f>
        <v>47</v>
      </c>
      <c r="G55" s="66" t="s">
        <v>55</v>
      </c>
      <c r="H55" s="6" t="s">
        <v>56</v>
      </c>
    </row>
    <row r="56" spans="1:251" x14ac:dyDescent="0.2">
      <c r="A56" s="160" t="s">
        <v>175</v>
      </c>
      <c r="B56" s="161">
        <v>200</v>
      </c>
      <c r="C56" s="173">
        <v>0.6</v>
      </c>
      <c r="D56" s="173">
        <v>0.4</v>
      </c>
      <c r="E56" s="173">
        <v>32.6</v>
      </c>
      <c r="F56" s="173">
        <v>136.4</v>
      </c>
      <c r="G56" s="162" t="s">
        <v>176</v>
      </c>
      <c r="H56" s="163" t="s">
        <v>177</v>
      </c>
    </row>
    <row r="57" spans="1:251" x14ac:dyDescent="0.2">
      <c r="A57" s="127" t="s">
        <v>25</v>
      </c>
      <c r="B57" s="128">
        <f>SUM(B54:B56)</f>
        <v>400</v>
      </c>
      <c r="C57" s="128">
        <f t="shared" ref="C57:F57" si="7">SUM(C54:C56)</f>
        <v>9.7100000000000009</v>
      </c>
      <c r="D57" s="128">
        <f t="shared" si="7"/>
        <v>10.48</v>
      </c>
      <c r="E57" s="128">
        <f t="shared" si="7"/>
        <v>100.47999999999999</v>
      </c>
      <c r="F57" s="128">
        <f t="shared" si="7"/>
        <v>545.14</v>
      </c>
      <c r="G57" s="129"/>
      <c r="H57" s="130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</row>
    <row r="58" spans="1:251" x14ac:dyDescent="0.2">
      <c r="A58" s="3" t="s">
        <v>111</v>
      </c>
      <c r="B58" s="3"/>
      <c r="C58" s="3"/>
      <c r="D58" s="3"/>
      <c r="E58" s="3"/>
      <c r="F58" s="3"/>
      <c r="G58" s="3"/>
      <c r="H58" s="3"/>
    </row>
    <row r="59" spans="1:251" x14ac:dyDescent="0.2">
      <c r="A59" s="43" t="s">
        <v>2</v>
      </c>
      <c r="B59" s="49" t="s">
        <v>3</v>
      </c>
      <c r="C59" s="50"/>
      <c r="D59" s="50"/>
      <c r="E59" s="50"/>
      <c r="F59" s="50"/>
      <c r="G59" s="43" t="s">
        <v>4</v>
      </c>
      <c r="H59" s="43" t="s">
        <v>5</v>
      </c>
    </row>
    <row r="60" spans="1:251" x14ac:dyDescent="0.2">
      <c r="A60" s="55"/>
      <c r="B60" s="100" t="s">
        <v>6</v>
      </c>
      <c r="C60" s="121" t="s">
        <v>7</v>
      </c>
      <c r="D60" s="121" t="s">
        <v>8</v>
      </c>
      <c r="E60" s="121" t="s">
        <v>9</v>
      </c>
      <c r="F60" s="121" t="s">
        <v>10</v>
      </c>
      <c r="G60" s="55"/>
      <c r="H60" s="55"/>
    </row>
    <row r="61" spans="1:251" x14ac:dyDescent="0.2">
      <c r="A61" s="1" t="s">
        <v>239</v>
      </c>
      <c r="B61" s="1"/>
      <c r="C61" s="1"/>
      <c r="D61" s="1"/>
      <c r="E61" s="1"/>
      <c r="F61" s="1"/>
      <c r="G61" s="1"/>
      <c r="H61" s="1"/>
    </row>
    <row r="62" spans="1:251" ht="12" customHeight="1" x14ac:dyDescent="0.2">
      <c r="A62" s="147" t="s">
        <v>117</v>
      </c>
      <c r="B62" s="148">
        <v>150</v>
      </c>
      <c r="C62" s="122">
        <v>8.5299999999999994</v>
      </c>
      <c r="D62" s="122">
        <v>9.6</v>
      </c>
      <c r="E62" s="122">
        <v>7.11</v>
      </c>
      <c r="F62" s="122">
        <v>138.62</v>
      </c>
      <c r="G62" s="149" t="s">
        <v>118</v>
      </c>
      <c r="H62" s="150" t="s">
        <v>119</v>
      </c>
    </row>
    <row r="63" spans="1:251" x14ac:dyDescent="0.2">
      <c r="A63" s="6" t="s">
        <v>120</v>
      </c>
      <c r="B63" s="10">
        <v>150</v>
      </c>
      <c r="C63" s="7">
        <v>3.44</v>
      </c>
      <c r="D63" s="7">
        <v>13.15</v>
      </c>
      <c r="E63" s="7">
        <v>27.92</v>
      </c>
      <c r="F63" s="7">
        <v>243.75</v>
      </c>
      <c r="G63" s="10" t="s">
        <v>121</v>
      </c>
      <c r="H63" s="11" t="s">
        <v>122</v>
      </c>
    </row>
    <row r="64" spans="1:251" x14ac:dyDescent="0.2">
      <c r="A64" s="11" t="s">
        <v>21</v>
      </c>
      <c r="B64" s="42">
        <v>215</v>
      </c>
      <c r="C64" s="42">
        <v>7.0000000000000007E-2</v>
      </c>
      <c r="D64" s="42">
        <v>0.02</v>
      </c>
      <c r="E64" s="42">
        <v>15</v>
      </c>
      <c r="F64" s="42">
        <v>60</v>
      </c>
      <c r="G64" s="69" t="s">
        <v>22</v>
      </c>
      <c r="H64" s="70" t="s">
        <v>23</v>
      </c>
    </row>
    <row r="65" spans="1:251" x14ac:dyDescent="0.2">
      <c r="A65" s="137" t="s">
        <v>45</v>
      </c>
      <c r="B65" s="7">
        <v>20</v>
      </c>
      <c r="C65" s="124">
        <v>1.3</v>
      </c>
      <c r="D65" s="124">
        <v>0.2</v>
      </c>
      <c r="E65" s="124">
        <v>8.6</v>
      </c>
      <c r="F65" s="124">
        <v>43</v>
      </c>
      <c r="G65" s="41">
        <v>11</v>
      </c>
      <c r="H65" s="11" t="s">
        <v>47</v>
      </c>
    </row>
    <row r="66" spans="1:251" x14ac:dyDescent="0.2">
      <c r="A66" s="16" t="s">
        <v>25</v>
      </c>
      <c r="B66" s="4">
        <f t="shared" ref="B66:F66" si="8">SUM(B62:B65)</f>
        <v>535</v>
      </c>
      <c r="C66" s="31">
        <f t="shared" si="8"/>
        <v>13.34</v>
      </c>
      <c r="D66" s="31">
        <f t="shared" si="8"/>
        <v>22.97</v>
      </c>
      <c r="E66" s="31">
        <f t="shared" si="8"/>
        <v>58.63</v>
      </c>
      <c r="F66" s="31">
        <f t="shared" si="8"/>
        <v>485.37</v>
      </c>
      <c r="G66" s="4"/>
      <c r="H66" s="6"/>
    </row>
    <row r="67" spans="1:251" x14ac:dyDescent="0.2">
      <c r="A67" s="46" t="s">
        <v>240</v>
      </c>
      <c r="B67" s="47"/>
      <c r="C67" s="103"/>
      <c r="D67" s="103"/>
      <c r="E67" s="103"/>
      <c r="F67" s="103"/>
      <c r="G67" s="47"/>
      <c r="H67" s="48"/>
    </row>
    <row r="68" spans="1:251" x14ac:dyDescent="0.2">
      <c r="A68" s="85" t="s">
        <v>198</v>
      </c>
      <c r="B68" s="122">
        <v>75</v>
      </c>
      <c r="C68" s="122">
        <v>9.2200000000000006</v>
      </c>
      <c r="D68" s="122">
        <v>9.48</v>
      </c>
      <c r="E68" s="122">
        <v>29.18</v>
      </c>
      <c r="F68" s="122">
        <v>202</v>
      </c>
      <c r="G68" s="86" t="s">
        <v>34</v>
      </c>
      <c r="H68" s="123" t="s">
        <v>199</v>
      </c>
    </row>
    <row r="69" spans="1:251" x14ac:dyDescent="0.2">
      <c r="A69" s="6" t="s">
        <v>54</v>
      </c>
      <c r="B69" s="38">
        <v>100</v>
      </c>
      <c r="C69" s="7">
        <v>0.4</v>
      </c>
      <c r="D69" s="7">
        <v>0.4</v>
      </c>
      <c r="E69" s="7">
        <f>19.6/2</f>
        <v>9.8000000000000007</v>
      </c>
      <c r="F69" s="7">
        <f>94/2</f>
        <v>47</v>
      </c>
      <c r="G69" s="66" t="s">
        <v>55</v>
      </c>
      <c r="H69" s="6" t="s">
        <v>56</v>
      </c>
    </row>
    <row r="70" spans="1:251" x14ac:dyDescent="0.2">
      <c r="A70" s="160" t="s">
        <v>175</v>
      </c>
      <c r="B70" s="161">
        <v>200</v>
      </c>
      <c r="C70" s="173">
        <v>0.6</v>
      </c>
      <c r="D70" s="173">
        <v>0.4</v>
      </c>
      <c r="E70" s="173">
        <v>32.6</v>
      </c>
      <c r="F70" s="173">
        <v>136.4</v>
      </c>
      <c r="G70" s="162" t="s">
        <v>176</v>
      </c>
      <c r="H70" s="163" t="s">
        <v>177</v>
      </c>
    </row>
    <row r="71" spans="1:251" x14ac:dyDescent="0.2">
      <c r="A71" s="127" t="s">
        <v>25</v>
      </c>
      <c r="B71" s="128">
        <f>SUM(B68:B70)</f>
        <v>375</v>
      </c>
      <c r="C71" s="128">
        <f t="shared" ref="C71:F71" si="9">SUM(C68:C70)</f>
        <v>10.220000000000001</v>
      </c>
      <c r="D71" s="128">
        <f t="shared" si="9"/>
        <v>10.280000000000001</v>
      </c>
      <c r="E71" s="128">
        <f t="shared" si="9"/>
        <v>71.580000000000013</v>
      </c>
      <c r="F71" s="128">
        <f t="shared" si="9"/>
        <v>385.4</v>
      </c>
      <c r="G71" s="129"/>
      <c r="H71" s="130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</row>
    <row r="72" spans="1:251" x14ac:dyDescent="0.2">
      <c r="A72" s="90" t="s">
        <v>124</v>
      </c>
      <c r="B72" s="91"/>
      <c r="C72" s="91"/>
      <c r="D72" s="91"/>
      <c r="E72" s="91"/>
      <c r="F72" s="91"/>
      <c r="G72" s="92"/>
      <c r="H72" s="93"/>
    </row>
    <row r="73" spans="1:251" x14ac:dyDescent="0.2">
      <c r="A73" s="43" t="s">
        <v>2</v>
      </c>
      <c r="B73" s="49" t="s">
        <v>3</v>
      </c>
      <c r="C73" s="50"/>
      <c r="D73" s="50"/>
      <c r="E73" s="50"/>
      <c r="F73" s="50"/>
      <c r="G73" s="43" t="s">
        <v>4</v>
      </c>
      <c r="H73" s="43" t="s">
        <v>5</v>
      </c>
    </row>
    <row r="74" spans="1:251" x14ac:dyDescent="0.2">
      <c r="A74" s="55"/>
      <c r="B74" s="100" t="s">
        <v>6</v>
      </c>
      <c r="C74" s="121" t="s">
        <v>7</v>
      </c>
      <c r="D74" s="121" t="s">
        <v>8</v>
      </c>
      <c r="E74" s="121" t="s">
        <v>9</v>
      </c>
      <c r="F74" s="121" t="s">
        <v>10</v>
      </c>
      <c r="G74" s="55"/>
      <c r="H74" s="55"/>
    </row>
    <row r="75" spans="1:251" x14ac:dyDescent="0.2">
      <c r="A75" s="1" t="s">
        <v>239</v>
      </c>
      <c r="B75" s="1"/>
      <c r="C75" s="1"/>
      <c r="D75" s="1"/>
      <c r="E75" s="1"/>
      <c r="F75" s="1"/>
      <c r="G75" s="1"/>
      <c r="H75" s="1"/>
    </row>
    <row r="76" spans="1:251" ht="11.4" customHeight="1" x14ac:dyDescent="0.2">
      <c r="A76" s="6" t="s">
        <v>12</v>
      </c>
      <c r="B76" s="178">
        <v>250</v>
      </c>
      <c r="C76" s="122">
        <v>5.56</v>
      </c>
      <c r="D76" s="122">
        <v>9.6300000000000008</v>
      </c>
      <c r="E76" s="122">
        <v>39.49</v>
      </c>
      <c r="F76" s="122">
        <v>264.58</v>
      </c>
      <c r="G76" s="61">
        <v>265</v>
      </c>
      <c r="H76" s="123" t="s">
        <v>14</v>
      </c>
    </row>
    <row r="77" spans="1:251" x14ac:dyDescent="0.2">
      <c r="A77" s="174" t="s">
        <v>57</v>
      </c>
      <c r="B77" s="115">
        <v>222</v>
      </c>
      <c r="C77" s="175">
        <v>0.13</v>
      </c>
      <c r="D77" s="175">
        <v>0.02</v>
      </c>
      <c r="E77" s="176">
        <v>15.2</v>
      </c>
      <c r="F77" s="175">
        <v>62</v>
      </c>
      <c r="G77" s="116" t="s">
        <v>58</v>
      </c>
      <c r="H77" s="137" t="s">
        <v>59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</row>
    <row r="78" spans="1:251" x14ac:dyDescent="0.2">
      <c r="A78" s="137" t="s">
        <v>45</v>
      </c>
      <c r="B78" s="7">
        <v>20</v>
      </c>
      <c r="C78" s="124">
        <v>1.3</v>
      </c>
      <c r="D78" s="124">
        <v>0.2</v>
      </c>
      <c r="E78" s="124">
        <v>8.6</v>
      </c>
      <c r="F78" s="124">
        <v>43</v>
      </c>
      <c r="G78" s="41">
        <v>11</v>
      </c>
      <c r="H78" s="11" t="s">
        <v>47</v>
      </c>
    </row>
    <row r="79" spans="1:251" x14ac:dyDescent="0.2">
      <c r="A79" s="16" t="s">
        <v>25</v>
      </c>
      <c r="B79" s="4">
        <f t="shared" ref="B79:F79" si="10">SUM(B76:B78)</f>
        <v>492</v>
      </c>
      <c r="C79" s="31">
        <f t="shared" si="10"/>
        <v>6.9899999999999993</v>
      </c>
      <c r="D79" s="31">
        <f t="shared" si="10"/>
        <v>9.85</v>
      </c>
      <c r="E79" s="31">
        <f t="shared" si="10"/>
        <v>63.29</v>
      </c>
      <c r="F79" s="31">
        <f t="shared" si="10"/>
        <v>369.58</v>
      </c>
      <c r="G79" s="4"/>
      <c r="H79" s="6"/>
    </row>
    <row r="80" spans="1:251" x14ac:dyDescent="0.2">
      <c r="A80" s="46" t="s">
        <v>240</v>
      </c>
      <c r="B80" s="47"/>
      <c r="C80" s="103"/>
      <c r="D80" s="103"/>
      <c r="E80" s="103"/>
      <c r="F80" s="103"/>
      <c r="G80" s="47"/>
      <c r="H80" s="48"/>
    </row>
    <row r="81" spans="1:251" x14ac:dyDescent="0.2">
      <c r="A81" s="117" t="s">
        <v>207</v>
      </c>
      <c r="B81" s="135">
        <v>100</v>
      </c>
      <c r="C81" s="115">
        <v>12.78</v>
      </c>
      <c r="D81" s="115">
        <v>14.16</v>
      </c>
      <c r="E81" s="115">
        <v>37.659999999999997</v>
      </c>
      <c r="F81" s="115">
        <v>333</v>
      </c>
      <c r="G81" s="177" t="s">
        <v>208</v>
      </c>
      <c r="H81" s="117" t="s">
        <v>209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</row>
    <row r="82" spans="1:251" x14ac:dyDescent="0.2">
      <c r="A82" s="6" t="s">
        <v>54</v>
      </c>
      <c r="B82" s="38">
        <v>100</v>
      </c>
      <c r="C82" s="7">
        <v>0.4</v>
      </c>
      <c r="D82" s="7">
        <v>0.4</v>
      </c>
      <c r="E82" s="7">
        <f>19.6/2</f>
        <v>9.8000000000000007</v>
      </c>
      <c r="F82" s="7">
        <f>94/2</f>
        <v>47</v>
      </c>
      <c r="G82" s="66" t="s">
        <v>55</v>
      </c>
      <c r="H82" s="6" t="s">
        <v>56</v>
      </c>
    </row>
    <row r="83" spans="1:251" x14ac:dyDescent="0.2">
      <c r="A83" s="160" t="s">
        <v>175</v>
      </c>
      <c r="B83" s="161">
        <v>200</v>
      </c>
      <c r="C83" s="173">
        <v>0.6</v>
      </c>
      <c r="D83" s="173">
        <v>0.4</v>
      </c>
      <c r="E83" s="173">
        <v>32.6</v>
      </c>
      <c r="F83" s="173">
        <v>136.4</v>
      </c>
      <c r="G83" s="162" t="s">
        <v>176</v>
      </c>
      <c r="H83" s="163" t="s">
        <v>177</v>
      </c>
    </row>
    <row r="84" spans="1:251" x14ac:dyDescent="0.2">
      <c r="A84" s="127" t="s">
        <v>25</v>
      </c>
      <c r="B84" s="128">
        <f>SUM(B81:B83)</f>
        <v>400</v>
      </c>
      <c r="C84" s="128">
        <f t="shared" ref="C84:F84" si="11">SUM(C81:C83)</f>
        <v>13.78</v>
      </c>
      <c r="D84" s="128">
        <f t="shared" si="11"/>
        <v>14.96</v>
      </c>
      <c r="E84" s="128">
        <f t="shared" si="11"/>
        <v>80.06</v>
      </c>
      <c r="F84" s="128">
        <f t="shared" si="11"/>
        <v>516.4</v>
      </c>
      <c r="G84" s="129"/>
      <c r="H84" s="130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</row>
    <row r="85" spans="1:251" x14ac:dyDescent="0.2">
      <c r="A85" s="3" t="s">
        <v>137</v>
      </c>
      <c r="B85" s="3"/>
      <c r="C85" s="3"/>
      <c r="D85" s="3"/>
      <c r="E85" s="3"/>
      <c r="F85" s="3"/>
      <c r="G85" s="3"/>
      <c r="H85" s="3"/>
    </row>
    <row r="86" spans="1:251" x14ac:dyDescent="0.2">
      <c r="A86" s="79" t="s">
        <v>1</v>
      </c>
      <c r="B86" s="50"/>
      <c r="C86" s="50"/>
      <c r="D86" s="50"/>
      <c r="E86" s="50"/>
      <c r="F86" s="50"/>
      <c r="G86" s="75"/>
      <c r="H86" s="80"/>
    </row>
    <row r="87" spans="1:251" x14ac:dyDescent="0.2">
      <c r="A87" s="43" t="s">
        <v>2</v>
      </c>
      <c r="B87" s="49" t="s">
        <v>3</v>
      </c>
      <c r="C87" s="50"/>
      <c r="D87" s="50"/>
      <c r="E87" s="50"/>
      <c r="F87" s="50"/>
      <c r="G87" s="43" t="s">
        <v>4</v>
      </c>
      <c r="H87" s="43" t="s">
        <v>5</v>
      </c>
    </row>
    <row r="88" spans="1:251" x14ac:dyDescent="0.2">
      <c r="A88" s="55"/>
      <c r="B88" s="100" t="s">
        <v>6</v>
      </c>
      <c r="C88" s="121" t="s">
        <v>7</v>
      </c>
      <c r="D88" s="121" t="s">
        <v>8</v>
      </c>
      <c r="E88" s="121" t="s">
        <v>9</v>
      </c>
      <c r="F88" s="121" t="s">
        <v>10</v>
      </c>
      <c r="G88" s="55"/>
      <c r="H88" s="55"/>
    </row>
    <row r="89" spans="1:251" x14ac:dyDescent="0.2">
      <c r="A89" s="1" t="s">
        <v>239</v>
      </c>
      <c r="B89" s="1"/>
      <c r="C89" s="1"/>
      <c r="D89" s="1"/>
      <c r="E89" s="1"/>
      <c r="F89" s="1"/>
      <c r="G89" s="1"/>
      <c r="H89" s="1"/>
    </row>
    <row r="90" spans="1:251" x14ac:dyDescent="0.2">
      <c r="A90" s="6" t="s">
        <v>141</v>
      </c>
      <c r="B90" s="38">
        <v>90</v>
      </c>
      <c r="C90" s="122">
        <v>11.32</v>
      </c>
      <c r="D90" s="122">
        <v>12.8</v>
      </c>
      <c r="E90" s="122">
        <v>12.2</v>
      </c>
      <c r="F90" s="122">
        <v>207.8</v>
      </c>
      <c r="G90" s="66" t="s">
        <v>142</v>
      </c>
      <c r="H90" s="123" t="s">
        <v>143</v>
      </c>
    </row>
    <row r="91" spans="1:251" x14ac:dyDescent="0.2">
      <c r="A91" s="11" t="s">
        <v>36</v>
      </c>
      <c r="B91" s="10">
        <v>150</v>
      </c>
      <c r="C91" s="42">
        <v>3.06</v>
      </c>
      <c r="D91" s="42">
        <v>4.8</v>
      </c>
      <c r="E91" s="42">
        <v>20.440000000000001</v>
      </c>
      <c r="F91" s="42">
        <v>137.25</v>
      </c>
      <c r="G91" s="26" t="s">
        <v>37</v>
      </c>
      <c r="H91" s="11" t="s">
        <v>38</v>
      </c>
    </row>
    <row r="92" spans="1:251" x14ac:dyDescent="0.2">
      <c r="A92" s="137" t="s">
        <v>45</v>
      </c>
      <c r="B92" s="7">
        <v>20</v>
      </c>
      <c r="C92" s="124">
        <v>1.3</v>
      </c>
      <c r="D92" s="124">
        <v>0.2</v>
      </c>
      <c r="E92" s="124">
        <v>8.6</v>
      </c>
      <c r="F92" s="124">
        <v>43</v>
      </c>
      <c r="G92" s="41">
        <v>11</v>
      </c>
      <c r="H92" s="11" t="s">
        <v>47</v>
      </c>
    </row>
    <row r="93" spans="1:251" x14ac:dyDescent="0.2">
      <c r="A93" s="11" t="s">
        <v>21</v>
      </c>
      <c r="B93" s="42">
        <v>215</v>
      </c>
      <c r="C93" s="42">
        <v>7.0000000000000007E-2</v>
      </c>
      <c r="D93" s="42">
        <v>0.02</v>
      </c>
      <c r="E93" s="42">
        <v>15</v>
      </c>
      <c r="F93" s="42">
        <v>60</v>
      </c>
      <c r="G93" s="69" t="s">
        <v>22</v>
      </c>
      <c r="H93" s="70" t="s">
        <v>23</v>
      </c>
    </row>
    <row r="94" spans="1:251" x14ac:dyDescent="0.2">
      <c r="A94" s="16" t="s">
        <v>25</v>
      </c>
      <c r="B94" s="4">
        <f t="shared" ref="B94:F94" si="12">SUM(B90:B93)</f>
        <v>475</v>
      </c>
      <c r="C94" s="31">
        <f t="shared" si="12"/>
        <v>15.750000000000002</v>
      </c>
      <c r="D94" s="31">
        <f t="shared" si="12"/>
        <v>17.82</v>
      </c>
      <c r="E94" s="31">
        <f t="shared" si="12"/>
        <v>56.24</v>
      </c>
      <c r="F94" s="31">
        <f t="shared" si="12"/>
        <v>448.05</v>
      </c>
      <c r="G94" s="4"/>
      <c r="H94" s="6"/>
    </row>
    <row r="95" spans="1:251" x14ac:dyDescent="0.2">
      <c r="A95" s="46" t="s">
        <v>240</v>
      </c>
      <c r="B95" s="47"/>
      <c r="C95" s="103"/>
      <c r="D95" s="103"/>
      <c r="E95" s="103"/>
      <c r="F95" s="103"/>
      <c r="G95" s="47"/>
      <c r="H95" s="48"/>
    </row>
    <row r="96" spans="1:251" ht="20.399999999999999" x14ac:dyDescent="0.2">
      <c r="A96" s="132" t="s">
        <v>194</v>
      </c>
      <c r="B96" s="114">
        <v>100</v>
      </c>
      <c r="C96" s="115">
        <v>8.7100000000000009</v>
      </c>
      <c r="D96" s="115">
        <v>9.68</v>
      </c>
      <c r="E96" s="115">
        <v>58.08</v>
      </c>
      <c r="F96" s="115">
        <v>361.74</v>
      </c>
      <c r="G96" s="116" t="s">
        <v>195</v>
      </c>
      <c r="H96" s="117" t="s">
        <v>196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</row>
    <row r="97" spans="1:251" x14ac:dyDescent="0.2">
      <c r="A97" s="6" t="s">
        <v>54</v>
      </c>
      <c r="B97" s="38">
        <v>100</v>
      </c>
      <c r="C97" s="7">
        <v>0.4</v>
      </c>
      <c r="D97" s="7">
        <v>0.4</v>
      </c>
      <c r="E97" s="7">
        <f>19.6/2</f>
        <v>9.8000000000000007</v>
      </c>
      <c r="F97" s="7">
        <f>94/2</f>
        <v>47</v>
      </c>
      <c r="G97" s="66" t="s">
        <v>55</v>
      </c>
      <c r="H97" s="6" t="s">
        <v>56</v>
      </c>
    </row>
    <row r="98" spans="1:251" x14ac:dyDescent="0.2">
      <c r="A98" s="160" t="s">
        <v>175</v>
      </c>
      <c r="B98" s="161">
        <v>200</v>
      </c>
      <c r="C98" s="173">
        <v>0.6</v>
      </c>
      <c r="D98" s="173">
        <v>0.4</v>
      </c>
      <c r="E98" s="173">
        <v>32.6</v>
      </c>
      <c r="F98" s="173">
        <v>136.4</v>
      </c>
      <c r="G98" s="162" t="s">
        <v>176</v>
      </c>
      <c r="H98" s="163" t="s">
        <v>177</v>
      </c>
    </row>
    <row r="99" spans="1:251" x14ac:dyDescent="0.2">
      <c r="A99" s="127" t="s">
        <v>25</v>
      </c>
      <c r="B99" s="128">
        <f>SUM(B96:B98)</f>
        <v>400</v>
      </c>
      <c r="C99" s="128">
        <f t="shared" ref="C99:F99" si="13">SUM(C96:C98)</f>
        <v>9.7100000000000009</v>
      </c>
      <c r="D99" s="128">
        <f t="shared" si="13"/>
        <v>10.48</v>
      </c>
      <c r="E99" s="128">
        <f t="shared" si="13"/>
        <v>100.47999999999999</v>
      </c>
      <c r="F99" s="128">
        <f t="shared" si="13"/>
        <v>545.14</v>
      </c>
      <c r="G99" s="129"/>
      <c r="H99" s="130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  <c r="IE99" s="131"/>
      <c r="IF99" s="131"/>
      <c r="IG99" s="131"/>
      <c r="IH99" s="131"/>
      <c r="II99" s="131"/>
      <c r="IJ99" s="131"/>
      <c r="IK99" s="131"/>
      <c r="IL99" s="131"/>
      <c r="IM99" s="131"/>
      <c r="IN99" s="131"/>
      <c r="IO99" s="131"/>
      <c r="IP99" s="131"/>
      <c r="IQ99" s="131"/>
    </row>
    <row r="100" spans="1:251" x14ac:dyDescent="0.2">
      <c r="A100" s="3" t="s">
        <v>50</v>
      </c>
      <c r="B100" s="3"/>
      <c r="C100" s="3"/>
      <c r="D100" s="3"/>
      <c r="E100" s="3"/>
      <c r="F100" s="3"/>
      <c r="G100" s="3"/>
      <c r="H100" s="3"/>
    </row>
    <row r="101" spans="1:251" x14ac:dyDescent="0.2">
      <c r="A101" s="43" t="s">
        <v>2</v>
      </c>
      <c r="B101" s="49" t="s">
        <v>3</v>
      </c>
      <c r="C101" s="50"/>
      <c r="D101" s="50"/>
      <c r="E101" s="50"/>
      <c r="F101" s="50"/>
      <c r="G101" s="43" t="s">
        <v>4</v>
      </c>
      <c r="H101" s="43" t="s">
        <v>5</v>
      </c>
    </row>
    <row r="102" spans="1:251" x14ac:dyDescent="0.2">
      <c r="A102" s="55"/>
      <c r="B102" s="100" t="s">
        <v>6</v>
      </c>
      <c r="C102" s="121" t="s">
        <v>7</v>
      </c>
      <c r="D102" s="121" t="s">
        <v>8</v>
      </c>
      <c r="E102" s="121" t="s">
        <v>9</v>
      </c>
      <c r="F102" s="121" t="s">
        <v>10</v>
      </c>
      <c r="G102" s="55"/>
      <c r="H102" s="55"/>
    </row>
    <row r="103" spans="1:251" x14ac:dyDescent="0.2">
      <c r="A103" s="1" t="s">
        <v>239</v>
      </c>
      <c r="B103" s="1"/>
      <c r="C103" s="1"/>
      <c r="D103" s="1"/>
      <c r="E103" s="1"/>
      <c r="F103" s="1"/>
      <c r="G103" s="1"/>
      <c r="H103" s="1"/>
    </row>
    <row r="104" spans="1:251" x14ac:dyDescent="0.2">
      <c r="A104" s="147" t="s">
        <v>51</v>
      </c>
      <c r="B104" s="170">
        <v>150</v>
      </c>
      <c r="C104" s="122">
        <v>15.42</v>
      </c>
      <c r="D104" s="122">
        <v>13.62</v>
      </c>
      <c r="E104" s="122">
        <v>42.28</v>
      </c>
      <c r="F104" s="122">
        <v>361.12</v>
      </c>
      <c r="G104" s="171" t="s">
        <v>52</v>
      </c>
      <c r="H104" s="123" t="s">
        <v>53</v>
      </c>
    </row>
    <row r="105" spans="1:251" ht="11.4" customHeight="1" x14ac:dyDescent="0.2">
      <c r="A105" s="58" t="s">
        <v>112</v>
      </c>
      <c r="B105" s="122">
        <v>0</v>
      </c>
      <c r="C105" s="136">
        <v>0</v>
      </c>
      <c r="D105" s="136">
        <v>0</v>
      </c>
      <c r="E105" s="136">
        <v>0</v>
      </c>
      <c r="F105" s="136">
        <v>0</v>
      </c>
      <c r="G105" s="179" t="s">
        <v>241</v>
      </c>
      <c r="H105" s="180" t="s">
        <v>113</v>
      </c>
    </row>
    <row r="106" spans="1:251" ht="11.4" customHeight="1" x14ac:dyDescent="0.2">
      <c r="A106" s="58" t="s">
        <v>242</v>
      </c>
      <c r="B106" s="181">
        <v>30</v>
      </c>
      <c r="C106" s="124">
        <v>2.5099999999999998</v>
      </c>
      <c r="D106" s="124">
        <v>0.96</v>
      </c>
      <c r="E106" s="124">
        <v>13.45</v>
      </c>
      <c r="F106" s="124">
        <v>72.5</v>
      </c>
      <c r="G106" s="76" t="s">
        <v>243</v>
      </c>
      <c r="H106" s="182" t="s">
        <v>244</v>
      </c>
    </row>
    <row r="107" spans="1:251" x14ac:dyDescent="0.2">
      <c r="A107" s="11" t="s">
        <v>21</v>
      </c>
      <c r="B107" s="42">
        <v>215</v>
      </c>
      <c r="C107" s="42">
        <v>7.0000000000000007E-2</v>
      </c>
      <c r="D107" s="42">
        <v>0.02</v>
      </c>
      <c r="E107" s="42">
        <v>15</v>
      </c>
      <c r="F107" s="42">
        <v>60</v>
      </c>
      <c r="G107" s="69" t="s">
        <v>22</v>
      </c>
      <c r="H107" s="70" t="s">
        <v>23</v>
      </c>
    </row>
    <row r="108" spans="1:251" x14ac:dyDescent="0.2">
      <c r="A108" s="16" t="s">
        <v>25</v>
      </c>
      <c r="B108" s="4">
        <f t="shared" ref="B108:F108" si="14">SUM(B104:B107)</f>
        <v>395</v>
      </c>
      <c r="C108" s="31">
        <f t="shared" si="14"/>
        <v>18</v>
      </c>
      <c r="D108" s="31">
        <f t="shared" si="14"/>
        <v>14.599999999999998</v>
      </c>
      <c r="E108" s="31">
        <f t="shared" si="14"/>
        <v>70.73</v>
      </c>
      <c r="F108" s="31">
        <f t="shared" si="14"/>
        <v>493.62</v>
      </c>
      <c r="G108" s="4"/>
      <c r="H108" s="6"/>
    </row>
    <row r="109" spans="1:251" x14ac:dyDescent="0.2">
      <c r="A109" s="46" t="s">
        <v>240</v>
      </c>
      <c r="B109" s="47"/>
      <c r="C109" s="103"/>
      <c r="D109" s="103"/>
      <c r="E109" s="103"/>
      <c r="F109" s="103"/>
      <c r="G109" s="47"/>
      <c r="H109" s="48"/>
    </row>
    <row r="110" spans="1:251" s="18" customFormat="1" x14ac:dyDescent="0.2">
      <c r="A110" s="137" t="s">
        <v>96</v>
      </c>
      <c r="B110" s="133">
        <v>100</v>
      </c>
      <c r="C110" s="122">
        <v>12.03</v>
      </c>
      <c r="D110" s="122">
        <v>12.3</v>
      </c>
      <c r="E110" s="122">
        <v>27.3</v>
      </c>
      <c r="F110" s="122">
        <v>266.3</v>
      </c>
      <c r="G110" s="138" t="s">
        <v>206</v>
      </c>
      <c r="H110" s="132" t="s">
        <v>97</v>
      </c>
    </row>
    <row r="111" spans="1:251" x14ac:dyDescent="0.2">
      <c r="A111" s="6" t="s">
        <v>54</v>
      </c>
      <c r="B111" s="38">
        <v>100</v>
      </c>
      <c r="C111" s="7">
        <v>0.4</v>
      </c>
      <c r="D111" s="7">
        <v>0.4</v>
      </c>
      <c r="E111" s="7">
        <f>19.6/2</f>
        <v>9.8000000000000007</v>
      </c>
      <c r="F111" s="7">
        <f>94/2</f>
        <v>47</v>
      </c>
      <c r="G111" s="66" t="s">
        <v>55</v>
      </c>
      <c r="H111" s="6" t="s">
        <v>56</v>
      </c>
    </row>
    <row r="112" spans="1:251" x14ac:dyDescent="0.2">
      <c r="A112" s="160" t="s">
        <v>175</v>
      </c>
      <c r="B112" s="161">
        <v>200</v>
      </c>
      <c r="C112" s="173">
        <v>0.6</v>
      </c>
      <c r="D112" s="173">
        <v>0.4</v>
      </c>
      <c r="E112" s="173">
        <v>32.6</v>
      </c>
      <c r="F112" s="173">
        <v>136.4</v>
      </c>
      <c r="G112" s="162" t="s">
        <v>176</v>
      </c>
      <c r="H112" s="163" t="s">
        <v>177</v>
      </c>
    </row>
    <row r="113" spans="1:251" x14ac:dyDescent="0.2">
      <c r="A113" s="127" t="s">
        <v>25</v>
      </c>
      <c r="B113" s="128">
        <f>SUM(B110:B112)</f>
        <v>400</v>
      </c>
      <c r="C113" s="128">
        <f t="shared" ref="C113:F113" si="15">SUM(C110:C112)</f>
        <v>13.03</v>
      </c>
      <c r="D113" s="128">
        <f t="shared" si="15"/>
        <v>13.100000000000001</v>
      </c>
      <c r="E113" s="128">
        <f t="shared" si="15"/>
        <v>69.7</v>
      </c>
      <c r="F113" s="128">
        <f t="shared" si="15"/>
        <v>449.70000000000005</v>
      </c>
      <c r="G113" s="129"/>
      <c r="H113" s="130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31"/>
      <c r="GF113" s="131"/>
      <c r="GG113" s="131"/>
      <c r="GH113" s="131"/>
      <c r="GI113" s="131"/>
      <c r="GJ113" s="131"/>
      <c r="GK113" s="131"/>
      <c r="GL113" s="131"/>
      <c r="GM113" s="131"/>
      <c r="GN113" s="131"/>
      <c r="GO113" s="131"/>
      <c r="GP113" s="131"/>
      <c r="GQ113" s="131"/>
      <c r="GR113" s="131"/>
      <c r="GS113" s="131"/>
      <c r="GT113" s="131"/>
      <c r="GU113" s="131"/>
      <c r="GV113" s="131"/>
      <c r="GW113" s="131"/>
      <c r="GX113" s="131"/>
      <c r="GY113" s="131"/>
      <c r="GZ113" s="131"/>
      <c r="HA113" s="131"/>
      <c r="HB113" s="131"/>
      <c r="HC113" s="131"/>
      <c r="HD113" s="131"/>
      <c r="HE113" s="131"/>
      <c r="HF113" s="131"/>
      <c r="HG113" s="131"/>
      <c r="HH113" s="131"/>
      <c r="HI113" s="131"/>
      <c r="HJ113" s="131"/>
      <c r="HK113" s="131"/>
      <c r="HL113" s="131"/>
      <c r="HM113" s="131"/>
      <c r="HN113" s="131"/>
      <c r="HO113" s="131"/>
      <c r="HP113" s="131"/>
      <c r="HQ113" s="131"/>
      <c r="HR113" s="131"/>
      <c r="HS113" s="131"/>
      <c r="HT113" s="131"/>
      <c r="HU113" s="131"/>
      <c r="HV113" s="131"/>
      <c r="HW113" s="131"/>
      <c r="HX113" s="131"/>
      <c r="HY113" s="131"/>
      <c r="HZ113" s="131"/>
      <c r="IA113" s="131"/>
      <c r="IB113" s="131"/>
      <c r="IC113" s="131"/>
      <c r="ID113" s="131"/>
      <c r="IE113" s="131"/>
      <c r="IF113" s="131"/>
      <c r="IG113" s="131"/>
      <c r="IH113" s="131"/>
      <c r="II113" s="131"/>
      <c r="IJ113" s="131"/>
      <c r="IK113" s="131"/>
      <c r="IL113" s="131"/>
      <c r="IM113" s="131"/>
      <c r="IN113" s="131"/>
      <c r="IO113" s="131"/>
      <c r="IP113" s="131"/>
      <c r="IQ113" s="131"/>
    </row>
    <row r="114" spans="1:251" x14ac:dyDescent="0.2">
      <c r="A114" s="79" t="s">
        <v>72</v>
      </c>
      <c r="B114" s="50"/>
      <c r="C114" s="50"/>
      <c r="D114" s="50"/>
      <c r="E114" s="50"/>
      <c r="F114" s="50"/>
      <c r="G114" s="75"/>
      <c r="H114" s="80"/>
    </row>
    <row r="115" spans="1:251" x14ac:dyDescent="0.2">
      <c r="A115" s="43" t="s">
        <v>2</v>
      </c>
      <c r="B115" s="49" t="s">
        <v>3</v>
      </c>
      <c r="C115" s="50"/>
      <c r="D115" s="50"/>
      <c r="E115" s="50"/>
      <c r="F115" s="50"/>
      <c r="G115" s="43" t="s">
        <v>4</v>
      </c>
      <c r="H115" s="43" t="s">
        <v>5</v>
      </c>
    </row>
    <row r="116" spans="1:251" x14ac:dyDescent="0.2">
      <c r="A116" s="55"/>
      <c r="B116" s="100" t="s">
        <v>6</v>
      </c>
      <c r="C116" s="121" t="s">
        <v>7</v>
      </c>
      <c r="D116" s="121" t="s">
        <v>8</v>
      </c>
      <c r="E116" s="121" t="s">
        <v>9</v>
      </c>
      <c r="F116" s="121" t="s">
        <v>10</v>
      </c>
      <c r="G116" s="55"/>
      <c r="H116" s="55"/>
    </row>
    <row r="117" spans="1:251" x14ac:dyDescent="0.2">
      <c r="A117" s="1" t="s">
        <v>239</v>
      </c>
      <c r="B117" s="1"/>
      <c r="C117" s="1"/>
      <c r="D117" s="1"/>
      <c r="E117" s="1"/>
      <c r="F117" s="1"/>
      <c r="G117" s="1"/>
      <c r="H117" s="1"/>
    </row>
    <row r="118" spans="1:251" ht="13.5" customHeight="1" x14ac:dyDescent="0.2">
      <c r="A118" s="11" t="s">
        <v>101</v>
      </c>
      <c r="B118" s="10">
        <v>90</v>
      </c>
      <c r="C118" s="7">
        <v>11.1</v>
      </c>
      <c r="D118" s="7">
        <v>14.26</v>
      </c>
      <c r="E118" s="7">
        <v>10.199999999999999</v>
      </c>
      <c r="F118" s="7">
        <v>215.87</v>
      </c>
      <c r="G118" s="26" t="s">
        <v>102</v>
      </c>
      <c r="H118" s="6" t="s">
        <v>103</v>
      </c>
    </row>
    <row r="119" spans="1:251" ht="21.75" customHeight="1" x14ac:dyDescent="0.2">
      <c r="A119" s="6" t="s">
        <v>245</v>
      </c>
      <c r="B119" s="38">
        <v>150</v>
      </c>
      <c r="C119" s="7">
        <v>3.65</v>
      </c>
      <c r="D119" s="7">
        <v>5.37</v>
      </c>
      <c r="E119" s="7">
        <v>36.68</v>
      </c>
      <c r="F119" s="7">
        <v>209.7</v>
      </c>
      <c r="G119" s="97" t="s">
        <v>87</v>
      </c>
      <c r="H119" s="70" t="s">
        <v>88</v>
      </c>
    </row>
    <row r="120" spans="1:251" x14ac:dyDescent="0.2">
      <c r="A120" s="11" t="s">
        <v>21</v>
      </c>
      <c r="B120" s="42">
        <v>215</v>
      </c>
      <c r="C120" s="10">
        <v>7.0000000000000007E-2</v>
      </c>
      <c r="D120" s="10">
        <v>0.02</v>
      </c>
      <c r="E120" s="10">
        <v>15</v>
      </c>
      <c r="F120" s="10">
        <v>60</v>
      </c>
      <c r="G120" s="69" t="s">
        <v>22</v>
      </c>
      <c r="H120" s="70" t="s">
        <v>23</v>
      </c>
    </row>
    <row r="121" spans="1:251" x14ac:dyDescent="0.2">
      <c r="A121" s="137" t="s">
        <v>45</v>
      </c>
      <c r="B121" s="7">
        <v>20</v>
      </c>
      <c r="C121" s="124">
        <v>1.3</v>
      </c>
      <c r="D121" s="124">
        <v>0.2</v>
      </c>
      <c r="E121" s="124">
        <v>8.6</v>
      </c>
      <c r="F121" s="124">
        <v>43</v>
      </c>
      <c r="G121" s="41">
        <v>11</v>
      </c>
      <c r="H121" s="11" t="s">
        <v>47</v>
      </c>
    </row>
    <row r="122" spans="1:251" x14ac:dyDescent="0.2">
      <c r="A122" s="16" t="s">
        <v>25</v>
      </c>
      <c r="B122" s="4">
        <f t="shared" ref="B122:F122" si="16">SUM(B118:B121)</f>
        <v>475</v>
      </c>
      <c r="C122" s="31">
        <f t="shared" si="16"/>
        <v>16.12</v>
      </c>
      <c r="D122" s="31">
        <f t="shared" si="16"/>
        <v>19.849999999999998</v>
      </c>
      <c r="E122" s="31">
        <f t="shared" si="16"/>
        <v>70.47999999999999</v>
      </c>
      <c r="F122" s="31">
        <f t="shared" si="16"/>
        <v>528.56999999999994</v>
      </c>
      <c r="G122" s="4"/>
      <c r="H122" s="6"/>
    </row>
    <row r="123" spans="1:251" x14ac:dyDescent="0.2">
      <c r="A123" s="46" t="s">
        <v>240</v>
      </c>
      <c r="B123" s="47"/>
      <c r="C123" s="103"/>
      <c r="D123" s="103"/>
      <c r="E123" s="103"/>
      <c r="F123" s="103"/>
      <c r="G123" s="47"/>
      <c r="H123" s="48"/>
    </row>
    <row r="124" spans="1:251" x14ac:dyDescent="0.2">
      <c r="A124" s="117" t="s">
        <v>207</v>
      </c>
      <c r="B124" s="135">
        <v>100</v>
      </c>
      <c r="C124" s="115">
        <v>12.78</v>
      </c>
      <c r="D124" s="115">
        <v>14.16</v>
      </c>
      <c r="E124" s="115">
        <v>37.659999999999997</v>
      </c>
      <c r="F124" s="115">
        <v>333</v>
      </c>
      <c r="G124" s="177" t="s">
        <v>208</v>
      </c>
      <c r="H124" s="117" t="s">
        <v>209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</row>
    <row r="125" spans="1:251" x14ac:dyDescent="0.2">
      <c r="A125" s="6" t="s">
        <v>54</v>
      </c>
      <c r="B125" s="38">
        <v>100</v>
      </c>
      <c r="C125" s="7">
        <v>0.4</v>
      </c>
      <c r="D125" s="7">
        <v>0.4</v>
      </c>
      <c r="E125" s="7">
        <f>19.6/2</f>
        <v>9.8000000000000007</v>
      </c>
      <c r="F125" s="7">
        <f>94/2</f>
        <v>47</v>
      </c>
      <c r="G125" s="66" t="s">
        <v>55</v>
      </c>
      <c r="H125" s="6" t="s">
        <v>56</v>
      </c>
    </row>
    <row r="126" spans="1:251" x14ac:dyDescent="0.2">
      <c r="A126" s="160" t="s">
        <v>175</v>
      </c>
      <c r="B126" s="161">
        <v>200</v>
      </c>
      <c r="C126" s="173">
        <v>0.6</v>
      </c>
      <c r="D126" s="173">
        <v>0.4</v>
      </c>
      <c r="E126" s="173">
        <v>32.6</v>
      </c>
      <c r="F126" s="173">
        <v>136.4</v>
      </c>
      <c r="G126" s="162" t="s">
        <v>176</v>
      </c>
      <c r="H126" s="163" t="s">
        <v>177</v>
      </c>
    </row>
    <row r="127" spans="1:251" x14ac:dyDescent="0.2">
      <c r="A127" s="127" t="s">
        <v>25</v>
      </c>
      <c r="B127" s="128">
        <f>SUM(B124:B126)</f>
        <v>400</v>
      </c>
      <c r="C127" s="128">
        <f t="shared" ref="C127:F127" si="17">SUM(C124:C126)</f>
        <v>13.78</v>
      </c>
      <c r="D127" s="128">
        <f t="shared" si="17"/>
        <v>14.96</v>
      </c>
      <c r="E127" s="128">
        <f t="shared" si="17"/>
        <v>80.06</v>
      </c>
      <c r="F127" s="128">
        <f t="shared" si="17"/>
        <v>516.4</v>
      </c>
      <c r="G127" s="129"/>
      <c r="H127" s="130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1"/>
      <c r="DF127" s="131"/>
      <c r="DG127" s="131"/>
      <c r="DH127" s="131"/>
      <c r="DI127" s="131"/>
      <c r="DJ127" s="131"/>
      <c r="DK127" s="131"/>
      <c r="DL127" s="131"/>
      <c r="DM127" s="131"/>
      <c r="DN127" s="131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1"/>
      <c r="EF127" s="131"/>
      <c r="EG127" s="131"/>
      <c r="EH127" s="131"/>
      <c r="EI127" s="131"/>
      <c r="EJ127" s="131"/>
      <c r="EK127" s="131"/>
      <c r="EL127" s="131"/>
      <c r="EM127" s="131"/>
      <c r="EN127" s="131"/>
      <c r="EO127" s="131"/>
      <c r="EP127" s="131"/>
      <c r="EQ127" s="131"/>
      <c r="ER127" s="131"/>
      <c r="ES127" s="131"/>
      <c r="ET127" s="131"/>
      <c r="EU127" s="131"/>
      <c r="EV127" s="131"/>
      <c r="EW127" s="131"/>
      <c r="EX127" s="131"/>
      <c r="EY127" s="131"/>
      <c r="EZ127" s="131"/>
      <c r="FA127" s="131"/>
      <c r="FB127" s="131"/>
      <c r="FC127" s="131"/>
      <c r="FD127" s="131"/>
      <c r="FE127" s="131"/>
      <c r="FF127" s="131"/>
      <c r="FG127" s="131"/>
      <c r="FH127" s="131"/>
      <c r="FI127" s="131"/>
      <c r="FJ127" s="131"/>
      <c r="FK127" s="131"/>
      <c r="FL127" s="131"/>
      <c r="FM127" s="131"/>
      <c r="FN127" s="131"/>
      <c r="FO127" s="131"/>
      <c r="FP127" s="131"/>
      <c r="FQ127" s="131"/>
      <c r="FR127" s="131"/>
      <c r="FS127" s="131"/>
      <c r="FT127" s="131"/>
      <c r="FU127" s="131"/>
      <c r="FV127" s="131"/>
      <c r="FW127" s="131"/>
      <c r="FX127" s="131"/>
      <c r="FY127" s="131"/>
      <c r="FZ127" s="131"/>
      <c r="GA127" s="131"/>
      <c r="GB127" s="131"/>
      <c r="GC127" s="131"/>
      <c r="GD127" s="131"/>
      <c r="GE127" s="131"/>
      <c r="GF127" s="131"/>
      <c r="GG127" s="131"/>
      <c r="GH127" s="131"/>
      <c r="GI127" s="131"/>
      <c r="GJ127" s="131"/>
      <c r="GK127" s="131"/>
      <c r="GL127" s="131"/>
      <c r="GM127" s="131"/>
      <c r="GN127" s="131"/>
      <c r="GO127" s="131"/>
      <c r="GP127" s="131"/>
      <c r="GQ127" s="131"/>
      <c r="GR127" s="131"/>
      <c r="GS127" s="131"/>
      <c r="GT127" s="131"/>
      <c r="GU127" s="131"/>
      <c r="GV127" s="131"/>
      <c r="GW127" s="131"/>
      <c r="GX127" s="131"/>
      <c r="GY127" s="131"/>
      <c r="GZ127" s="131"/>
      <c r="HA127" s="131"/>
      <c r="HB127" s="131"/>
      <c r="HC127" s="131"/>
      <c r="HD127" s="131"/>
      <c r="HE127" s="131"/>
      <c r="HF127" s="131"/>
      <c r="HG127" s="131"/>
      <c r="HH127" s="131"/>
      <c r="HI127" s="131"/>
      <c r="HJ127" s="131"/>
      <c r="HK127" s="131"/>
      <c r="HL127" s="131"/>
      <c r="HM127" s="131"/>
      <c r="HN127" s="131"/>
      <c r="HO127" s="131"/>
      <c r="HP127" s="131"/>
      <c r="HQ127" s="131"/>
      <c r="HR127" s="131"/>
      <c r="HS127" s="131"/>
      <c r="HT127" s="131"/>
      <c r="HU127" s="131"/>
      <c r="HV127" s="131"/>
      <c r="HW127" s="131"/>
      <c r="HX127" s="131"/>
      <c r="HY127" s="131"/>
      <c r="HZ127" s="131"/>
      <c r="IA127" s="131"/>
      <c r="IB127" s="131"/>
      <c r="IC127" s="131"/>
      <c r="ID127" s="131"/>
      <c r="IE127" s="131"/>
      <c r="IF127" s="131"/>
      <c r="IG127" s="131"/>
      <c r="IH127" s="131"/>
      <c r="II127" s="131"/>
      <c r="IJ127" s="131"/>
      <c r="IK127" s="131"/>
      <c r="IL127" s="131"/>
      <c r="IM127" s="131"/>
      <c r="IN127" s="131"/>
      <c r="IO127" s="131"/>
      <c r="IP127" s="131"/>
      <c r="IQ127" s="131"/>
    </row>
    <row r="128" spans="1:251" x14ac:dyDescent="0.2">
      <c r="A128" s="79" t="s">
        <v>92</v>
      </c>
      <c r="B128" s="50"/>
      <c r="C128" s="50"/>
      <c r="D128" s="50"/>
      <c r="E128" s="50"/>
      <c r="F128" s="50"/>
      <c r="G128" s="75"/>
      <c r="H128" s="80"/>
    </row>
    <row r="129" spans="1:251" x14ac:dyDescent="0.2">
      <c r="A129" s="43" t="s">
        <v>2</v>
      </c>
      <c r="B129" s="49" t="s">
        <v>3</v>
      </c>
      <c r="C129" s="50"/>
      <c r="D129" s="50"/>
      <c r="E129" s="50"/>
      <c r="F129" s="50"/>
      <c r="G129" s="43" t="s">
        <v>4</v>
      </c>
      <c r="H129" s="43" t="s">
        <v>5</v>
      </c>
    </row>
    <row r="130" spans="1:251" x14ac:dyDescent="0.2">
      <c r="A130" s="55"/>
      <c r="B130" s="100" t="s">
        <v>6</v>
      </c>
      <c r="C130" s="121" t="s">
        <v>7</v>
      </c>
      <c r="D130" s="121" t="s">
        <v>8</v>
      </c>
      <c r="E130" s="121" t="s">
        <v>9</v>
      </c>
      <c r="F130" s="121" t="s">
        <v>10</v>
      </c>
      <c r="G130" s="55"/>
      <c r="H130" s="55"/>
    </row>
    <row r="131" spans="1:251" x14ac:dyDescent="0.2">
      <c r="A131" s="1" t="s">
        <v>239</v>
      </c>
      <c r="B131" s="1"/>
      <c r="C131" s="1"/>
      <c r="D131" s="1"/>
      <c r="E131" s="1"/>
      <c r="F131" s="1"/>
      <c r="G131" s="1"/>
      <c r="H131" s="1"/>
    </row>
    <row r="132" spans="1:251" x14ac:dyDescent="0.2">
      <c r="A132" s="70" t="s">
        <v>157</v>
      </c>
      <c r="B132" s="10">
        <v>90</v>
      </c>
      <c r="C132" s="7">
        <v>14.7</v>
      </c>
      <c r="D132" s="7">
        <f>12.3*0.9</f>
        <v>11.07</v>
      </c>
      <c r="E132" s="7">
        <v>12.95</v>
      </c>
      <c r="F132" s="7">
        <f>242.41*0.9</f>
        <v>218.16900000000001</v>
      </c>
      <c r="G132" s="76" t="s">
        <v>158</v>
      </c>
      <c r="H132" s="11" t="s">
        <v>159</v>
      </c>
    </row>
    <row r="133" spans="1:251" x14ac:dyDescent="0.2">
      <c r="A133" s="6" t="s">
        <v>120</v>
      </c>
      <c r="B133" s="10">
        <v>150</v>
      </c>
      <c r="C133" s="7">
        <v>3.44</v>
      </c>
      <c r="D133" s="7">
        <v>13.15</v>
      </c>
      <c r="E133" s="7">
        <v>27.92</v>
      </c>
      <c r="F133" s="7">
        <v>243.75</v>
      </c>
      <c r="G133" s="10" t="s">
        <v>121</v>
      </c>
      <c r="H133" s="11" t="s">
        <v>122</v>
      </c>
    </row>
    <row r="134" spans="1:251" x14ac:dyDescent="0.2">
      <c r="A134" s="11" t="s">
        <v>21</v>
      </c>
      <c r="B134" s="42">
        <v>215</v>
      </c>
      <c r="C134" s="42">
        <v>7.0000000000000007E-2</v>
      </c>
      <c r="D134" s="42">
        <v>0.02</v>
      </c>
      <c r="E134" s="42">
        <v>15</v>
      </c>
      <c r="F134" s="42">
        <v>60</v>
      </c>
      <c r="G134" s="69" t="s">
        <v>22</v>
      </c>
      <c r="H134" s="70" t="s">
        <v>23</v>
      </c>
    </row>
    <row r="135" spans="1:251" x14ac:dyDescent="0.2">
      <c r="A135" s="137" t="s">
        <v>45</v>
      </c>
      <c r="B135" s="7">
        <v>20</v>
      </c>
      <c r="C135" s="124">
        <v>1.3</v>
      </c>
      <c r="D135" s="124">
        <v>0.2</v>
      </c>
      <c r="E135" s="124">
        <v>8.6</v>
      </c>
      <c r="F135" s="124">
        <v>43</v>
      </c>
      <c r="G135" s="41">
        <v>11</v>
      </c>
      <c r="H135" s="11" t="s">
        <v>47</v>
      </c>
    </row>
    <row r="136" spans="1:251" x14ac:dyDescent="0.2">
      <c r="A136" s="16" t="s">
        <v>25</v>
      </c>
      <c r="B136" s="4">
        <f t="shared" ref="B136:F136" si="18">SUM(B132:B135)</f>
        <v>475</v>
      </c>
      <c r="C136" s="31">
        <f t="shared" si="18"/>
        <v>19.510000000000002</v>
      </c>
      <c r="D136" s="31">
        <f t="shared" si="18"/>
        <v>24.439999999999998</v>
      </c>
      <c r="E136" s="31">
        <f t="shared" si="18"/>
        <v>64.47</v>
      </c>
      <c r="F136" s="31">
        <f t="shared" si="18"/>
        <v>564.91899999999998</v>
      </c>
      <c r="G136" s="4"/>
      <c r="H136" s="6"/>
    </row>
    <row r="137" spans="1:251" x14ac:dyDescent="0.2">
      <c r="A137" s="46" t="s">
        <v>240</v>
      </c>
      <c r="B137" s="47"/>
      <c r="C137" s="103"/>
      <c r="D137" s="103"/>
      <c r="E137" s="103"/>
      <c r="F137" s="103"/>
      <c r="G137" s="47"/>
      <c r="H137" s="48"/>
    </row>
    <row r="138" spans="1:251" s="18" customFormat="1" x14ac:dyDescent="0.2">
      <c r="A138" s="137" t="s">
        <v>180</v>
      </c>
      <c r="B138" s="133">
        <v>100</v>
      </c>
      <c r="C138" s="122">
        <v>8.5</v>
      </c>
      <c r="D138" s="122">
        <v>7.98</v>
      </c>
      <c r="E138" s="122">
        <v>38.880000000000003</v>
      </c>
      <c r="F138" s="122">
        <v>244.8</v>
      </c>
      <c r="G138" s="138" t="s">
        <v>181</v>
      </c>
      <c r="H138" s="123" t="s">
        <v>182</v>
      </c>
    </row>
    <row r="139" spans="1:251" x14ac:dyDescent="0.2">
      <c r="A139" s="6" t="s">
        <v>54</v>
      </c>
      <c r="B139" s="38">
        <v>100</v>
      </c>
      <c r="C139" s="7">
        <v>0.4</v>
      </c>
      <c r="D139" s="7">
        <v>0.4</v>
      </c>
      <c r="E139" s="7">
        <f>19.6/2</f>
        <v>9.8000000000000007</v>
      </c>
      <c r="F139" s="7">
        <f>94/2</f>
        <v>47</v>
      </c>
      <c r="G139" s="66" t="s">
        <v>55</v>
      </c>
      <c r="H139" s="6" t="s">
        <v>56</v>
      </c>
    </row>
    <row r="140" spans="1:251" x14ac:dyDescent="0.2">
      <c r="A140" s="160" t="s">
        <v>175</v>
      </c>
      <c r="B140" s="161">
        <v>200</v>
      </c>
      <c r="C140" s="173">
        <v>0.6</v>
      </c>
      <c r="D140" s="173">
        <v>0.4</v>
      </c>
      <c r="E140" s="173">
        <v>32.6</v>
      </c>
      <c r="F140" s="173">
        <v>136.4</v>
      </c>
      <c r="G140" s="162" t="s">
        <v>176</v>
      </c>
      <c r="H140" s="163" t="s">
        <v>177</v>
      </c>
    </row>
    <row r="141" spans="1:251" x14ac:dyDescent="0.2">
      <c r="A141" s="127" t="s">
        <v>25</v>
      </c>
      <c r="B141" s="128">
        <f>SUM(B138:B140)</f>
        <v>400</v>
      </c>
      <c r="C141" s="128">
        <f t="shared" ref="C141:F141" si="19">SUM(C138:C140)</f>
        <v>9.5</v>
      </c>
      <c r="D141" s="128">
        <f t="shared" si="19"/>
        <v>8.7800000000000011</v>
      </c>
      <c r="E141" s="128">
        <f t="shared" si="19"/>
        <v>81.28</v>
      </c>
      <c r="F141" s="128">
        <f t="shared" si="19"/>
        <v>428.20000000000005</v>
      </c>
      <c r="G141" s="129"/>
      <c r="H141" s="130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1"/>
      <c r="DS141" s="131"/>
      <c r="DT141" s="131"/>
      <c r="DU141" s="131"/>
      <c r="DV141" s="131"/>
      <c r="DW141" s="131"/>
      <c r="DX141" s="131"/>
      <c r="DY141" s="131"/>
      <c r="DZ141" s="131"/>
      <c r="EA141" s="131"/>
      <c r="EB141" s="131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1"/>
      <c r="FP141" s="131"/>
      <c r="FQ141" s="131"/>
      <c r="FR141" s="131"/>
      <c r="FS141" s="131"/>
      <c r="FT141" s="131"/>
      <c r="FU141" s="131"/>
      <c r="FV141" s="131"/>
      <c r="FW141" s="131"/>
      <c r="FX141" s="131"/>
      <c r="FY141" s="131"/>
      <c r="FZ141" s="131"/>
      <c r="GA141" s="131"/>
      <c r="GB141" s="131"/>
      <c r="GC141" s="131"/>
      <c r="GD141" s="131"/>
      <c r="GE141" s="131"/>
      <c r="GF141" s="131"/>
      <c r="GG141" s="131"/>
      <c r="GH141" s="131"/>
      <c r="GI141" s="131"/>
      <c r="GJ141" s="131"/>
      <c r="GK141" s="131"/>
      <c r="GL141" s="131"/>
      <c r="GM141" s="131"/>
      <c r="GN141" s="131"/>
      <c r="GO141" s="131"/>
      <c r="GP141" s="131"/>
      <c r="GQ141" s="131"/>
      <c r="GR141" s="131"/>
      <c r="GS141" s="131"/>
      <c r="GT141" s="131"/>
      <c r="GU141" s="131"/>
      <c r="GV141" s="131"/>
      <c r="GW141" s="131"/>
      <c r="GX141" s="131"/>
      <c r="GY141" s="131"/>
      <c r="GZ141" s="131"/>
      <c r="HA141" s="131"/>
      <c r="HB141" s="131"/>
      <c r="HC141" s="131"/>
      <c r="HD141" s="131"/>
      <c r="HE141" s="131"/>
      <c r="HF141" s="131"/>
      <c r="HG141" s="131"/>
      <c r="HH141" s="131"/>
      <c r="HI141" s="131"/>
      <c r="HJ141" s="131"/>
      <c r="HK141" s="131"/>
      <c r="HL141" s="131"/>
      <c r="HM141" s="131"/>
      <c r="HN141" s="131"/>
      <c r="HO141" s="131"/>
      <c r="HP141" s="131"/>
      <c r="HQ141" s="131"/>
      <c r="HR141" s="131"/>
      <c r="HS141" s="131"/>
      <c r="HT141" s="131"/>
      <c r="HU141" s="131"/>
      <c r="HV141" s="131"/>
      <c r="HW141" s="131"/>
      <c r="HX141" s="131"/>
      <c r="HY141" s="131"/>
      <c r="HZ141" s="131"/>
      <c r="IA141" s="131"/>
      <c r="IB141" s="131"/>
      <c r="IC141" s="131"/>
      <c r="ID141" s="131"/>
      <c r="IE141" s="131"/>
      <c r="IF141" s="131"/>
      <c r="IG141" s="131"/>
      <c r="IH141" s="131"/>
      <c r="II141" s="131"/>
      <c r="IJ141" s="131"/>
      <c r="IK141" s="131"/>
      <c r="IL141" s="131"/>
      <c r="IM141" s="131"/>
      <c r="IN141" s="131"/>
      <c r="IO141" s="131"/>
      <c r="IP141" s="131"/>
      <c r="IQ141" s="131"/>
    </row>
    <row r="142" spans="1:251" x14ac:dyDescent="0.2">
      <c r="A142" s="3" t="s">
        <v>111</v>
      </c>
      <c r="B142" s="3"/>
      <c r="C142" s="3"/>
      <c r="D142" s="3"/>
      <c r="E142" s="3"/>
      <c r="F142" s="3"/>
      <c r="G142" s="3"/>
      <c r="H142" s="3"/>
    </row>
    <row r="143" spans="1:251" x14ac:dyDescent="0.2">
      <c r="A143" s="43" t="s">
        <v>2</v>
      </c>
      <c r="B143" s="49" t="s">
        <v>3</v>
      </c>
      <c r="C143" s="50"/>
      <c r="D143" s="50"/>
      <c r="E143" s="50"/>
      <c r="F143" s="50"/>
      <c r="G143" s="43" t="s">
        <v>4</v>
      </c>
      <c r="H143" s="43" t="s">
        <v>5</v>
      </c>
    </row>
    <row r="144" spans="1:251" x14ac:dyDescent="0.2">
      <c r="A144" s="55"/>
      <c r="B144" s="100" t="s">
        <v>6</v>
      </c>
      <c r="C144" s="121" t="s">
        <v>7</v>
      </c>
      <c r="D144" s="121" t="s">
        <v>8</v>
      </c>
      <c r="E144" s="121" t="s">
        <v>9</v>
      </c>
      <c r="F144" s="121" t="s">
        <v>10</v>
      </c>
      <c r="G144" s="55"/>
      <c r="H144" s="55"/>
    </row>
    <row r="145" spans="1:251" x14ac:dyDescent="0.2">
      <c r="A145" s="1" t="s">
        <v>239</v>
      </c>
      <c r="B145" s="1"/>
      <c r="C145" s="1"/>
      <c r="D145" s="1"/>
      <c r="E145" s="1"/>
      <c r="F145" s="1"/>
      <c r="G145" s="1"/>
      <c r="H145" s="1"/>
    </row>
    <row r="146" spans="1:251" ht="12" customHeight="1" x14ac:dyDescent="0.2">
      <c r="A146" s="6" t="s">
        <v>93</v>
      </c>
      <c r="B146" s="102">
        <v>220</v>
      </c>
      <c r="C146" s="140">
        <v>14.88</v>
      </c>
      <c r="D146" s="140">
        <v>17.510000000000002</v>
      </c>
      <c r="E146" s="140">
        <v>37.520000000000003</v>
      </c>
      <c r="F146" s="140">
        <v>367.84</v>
      </c>
      <c r="G146" s="35" t="s">
        <v>192</v>
      </c>
      <c r="H146" s="6" t="s">
        <v>95</v>
      </c>
    </row>
    <row r="147" spans="1:251" x14ac:dyDescent="0.2">
      <c r="A147" s="174" t="s">
        <v>57</v>
      </c>
      <c r="B147" s="115">
        <v>222</v>
      </c>
      <c r="C147" s="175">
        <v>0.13</v>
      </c>
      <c r="D147" s="175">
        <v>0.02</v>
      </c>
      <c r="E147" s="176">
        <v>15.2</v>
      </c>
      <c r="F147" s="175">
        <v>62</v>
      </c>
      <c r="G147" s="116" t="s">
        <v>58</v>
      </c>
      <c r="H147" s="137" t="s">
        <v>59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</row>
    <row r="148" spans="1:251" x14ac:dyDescent="0.2">
      <c r="A148" s="137" t="s">
        <v>45</v>
      </c>
      <c r="B148" s="7">
        <v>20</v>
      </c>
      <c r="C148" s="124">
        <v>1.3</v>
      </c>
      <c r="D148" s="124">
        <v>0.2</v>
      </c>
      <c r="E148" s="124">
        <v>8.6</v>
      </c>
      <c r="F148" s="124">
        <v>43</v>
      </c>
      <c r="G148" s="41">
        <v>11</v>
      </c>
      <c r="H148" s="11" t="s">
        <v>47</v>
      </c>
    </row>
    <row r="149" spans="1:251" x14ac:dyDescent="0.2">
      <c r="A149" s="16" t="s">
        <v>25</v>
      </c>
      <c r="B149" s="4">
        <f t="shared" ref="B149:F149" si="20">SUM(B146:B148)</f>
        <v>462</v>
      </c>
      <c r="C149" s="31">
        <f t="shared" si="20"/>
        <v>16.310000000000002</v>
      </c>
      <c r="D149" s="31">
        <f t="shared" si="20"/>
        <v>17.73</v>
      </c>
      <c r="E149" s="31">
        <f t="shared" si="20"/>
        <v>61.32</v>
      </c>
      <c r="F149" s="31">
        <f t="shared" si="20"/>
        <v>472.84</v>
      </c>
      <c r="G149" s="4"/>
      <c r="H149" s="6"/>
    </row>
    <row r="150" spans="1:251" x14ac:dyDescent="0.2">
      <c r="A150" s="46" t="s">
        <v>240</v>
      </c>
      <c r="B150" s="47"/>
      <c r="C150" s="103"/>
      <c r="D150" s="103"/>
      <c r="E150" s="103"/>
      <c r="F150" s="103"/>
      <c r="G150" s="47"/>
      <c r="H150" s="48"/>
    </row>
    <row r="151" spans="1:251" x14ac:dyDescent="0.2">
      <c r="A151" s="132" t="s">
        <v>185</v>
      </c>
      <c r="B151" s="135">
        <v>100</v>
      </c>
      <c r="C151" s="122">
        <v>9.42</v>
      </c>
      <c r="D151" s="122">
        <v>14.84</v>
      </c>
      <c r="E151" s="122">
        <v>51.16</v>
      </c>
      <c r="F151" s="122">
        <v>376</v>
      </c>
      <c r="G151" s="177" t="s">
        <v>186</v>
      </c>
      <c r="H151" s="117" t="s">
        <v>187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</row>
    <row r="152" spans="1:251" x14ac:dyDescent="0.2">
      <c r="A152" s="6" t="s">
        <v>54</v>
      </c>
      <c r="B152" s="38">
        <v>100</v>
      </c>
      <c r="C152" s="41">
        <v>0.4</v>
      </c>
      <c r="D152" s="41">
        <v>0.4</v>
      </c>
      <c r="E152" s="41">
        <f>19.6/2</f>
        <v>9.8000000000000007</v>
      </c>
      <c r="F152" s="41">
        <f>94/2</f>
        <v>47</v>
      </c>
      <c r="G152" s="66" t="s">
        <v>55</v>
      </c>
      <c r="H152" s="6" t="s">
        <v>56</v>
      </c>
    </row>
    <row r="153" spans="1:251" x14ac:dyDescent="0.2">
      <c r="A153" s="160" t="s">
        <v>175</v>
      </c>
      <c r="B153" s="161">
        <v>200</v>
      </c>
      <c r="C153" s="173">
        <v>0.6</v>
      </c>
      <c r="D153" s="173">
        <v>0.4</v>
      </c>
      <c r="E153" s="173">
        <v>32.6</v>
      </c>
      <c r="F153" s="173">
        <v>136.4</v>
      </c>
      <c r="G153" s="162" t="s">
        <v>176</v>
      </c>
      <c r="H153" s="163" t="s">
        <v>177</v>
      </c>
    </row>
    <row r="154" spans="1:251" x14ac:dyDescent="0.2">
      <c r="A154" s="127" t="s">
        <v>25</v>
      </c>
      <c r="B154" s="128">
        <f>SUM(B151:B153)</f>
        <v>400</v>
      </c>
      <c r="C154" s="128">
        <f t="shared" ref="C154:F154" si="21">SUM(C151:C153)</f>
        <v>10.42</v>
      </c>
      <c r="D154" s="128">
        <f t="shared" si="21"/>
        <v>15.64</v>
      </c>
      <c r="E154" s="128">
        <f t="shared" si="21"/>
        <v>93.56</v>
      </c>
      <c r="F154" s="128">
        <f t="shared" si="21"/>
        <v>559.4</v>
      </c>
      <c r="G154" s="129"/>
      <c r="H154" s="130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1"/>
      <c r="DF154" s="131"/>
      <c r="DG154" s="131"/>
      <c r="DH154" s="131"/>
      <c r="DI154" s="131"/>
      <c r="DJ154" s="131"/>
      <c r="DK154" s="131"/>
      <c r="DL154" s="131"/>
      <c r="DM154" s="131"/>
      <c r="DN154" s="131"/>
      <c r="DO154" s="131"/>
      <c r="DP154" s="131"/>
      <c r="DQ154" s="131"/>
      <c r="DR154" s="131"/>
      <c r="DS154" s="131"/>
      <c r="DT154" s="131"/>
      <c r="DU154" s="131"/>
      <c r="DV154" s="131"/>
      <c r="DW154" s="131"/>
      <c r="DX154" s="131"/>
      <c r="DY154" s="131"/>
      <c r="DZ154" s="131"/>
      <c r="EA154" s="131"/>
      <c r="EB154" s="131"/>
      <c r="EC154" s="131"/>
      <c r="ED154" s="131"/>
      <c r="EE154" s="131"/>
      <c r="EF154" s="131"/>
      <c r="EG154" s="131"/>
      <c r="EH154" s="131"/>
      <c r="EI154" s="131"/>
      <c r="EJ154" s="131"/>
      <c r="EK154" s="131"/>
      <c r="EL154" s="131"/>
      <c r="EM154" s="131"/>
      <c r="EN154" s="131"/>
      <c r="EO154" s="131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</row>
    <row r="155" spans="1:251" x14ac:dyDescent="0.2">
      <c r="A155" s="3" t="s">
        <v>124</v>
      </c>
      <c r="B155" s="3"/>
      <c r="C155" s="3"/>
      <c r="D155" s="3"/>
      <c r="E155" s="3"/>
      <c r="F155" s="3"/>
      <c r="G155" s="3"/>
      <c r="H155" s="3"/>
    </row>
    <row r="156" spans="1:251" x14ac:dyDescent="0.2">
      <c r="A156" s="43" t="s">
        <v>2</v>
      </c>
      <c r="B156" s="49" t="s">
        <v>3</v>
      </c>
      <c r="C156" s="50"/>
      <c r="D156" s="50"/>
      <c r="E156" s="50"/>
      <c r="F156" s="50"/>
      <c r="G156" s="43" t="s">
        <v>4</v>
      </c>
      <c r="H156" s="43" t="s">
        <v>5</v>
      </c>
    </row>
    <row r="157" spans="1:251" x14ac:dyDescent="0.2">
      <c r="A157" s="55"/>
      <c r="B157" s="100" t="s">
        <v>6</v>
      </c>
      <c r="C157" s="121" t="s">
        <v>7</v>
      </c>
      <c r="D157" s="121" t="s">
        <v>8</v>
      </c>
      <c r="E157" s="121" t="s">
        <v>9</v>
      </c>
      <c r="F157" s="121" t="s">
        <v>10</v>
      </c>
      <c r="G157" s="55"/>
      <c r="H157" s="55"/>
    </row>
    <row r="158" spans="1:251" x14ac:dyDescent="0.2">
      <c r="A158" s="1" t="s">
        <v>239</v>
      </c>
      <c r="B158" s="1"/>
      <c r="C158" s="1"/>
      <c r="D158" s="1"/>
      <c r="E158" s="1"/>
      <c r="F158" s="1"/>
      <c r="G158" s="1"/>
      <c r="H158" s="1"/>
    </row>
    <row r="159" spans="1:251" s="12" customFormat="1" x14ac:dyDescent="0.2">
      <c r="A159" s="11" t="s">
        <v>30</v>
      </c>
      <c r="B159" s="10">
        <v>90</v>
      </c>
      <c r="C159" s="8">
        <v>10.6</v>
      </c>
      <c r="D159" s="8">
        <v>12.6</v>
      </c>
      <c r="E159" s="8">
        <v>9.06</v>
      </c>
      <c r="F159" s="8">
        <v>207.09</v>
      </c>
      <c r="G159" s="82" t="s">
        <v>31</v>
      </c>
      <c r="H159" s="6" t="s">
        <v>32</v>
      </c>
    </row>
    <row r="160" spans="1:251" x14ac:dyDescent="0.2">
      <c r="A160" s="6" t="s">
        <v>125</v>
      </c>
      <c r="B160" s="38">
        <v>150</v>
      </c>
      <c r="C160" s="122">
        <v>2.6</v>
      </c>
      <c r="D160" s="122">
        <v>11.8</v>
      </c>
      <c r="E160" s="122">
        <v>12.81</v>
      </c>
      <c r="F160" s="122">
        <v>163.5</v>
      </c>
      <c r="G160" s="94" t="s">
        <v>126</v>
      </c>
      <c r="H160" s="123" t="s">
        <v>127</v>
      </c>
    </row>
    <row r="161" spans="1:251" x14ac:dyDescent="0.2">
      <c r="A161" s="11" t="s">
        <v>21</v>
      </c>
      <c r="B161" s="42">
        <v>215</v>
      </c>
      <c r="C161" s="42">
        <v>7.0000000000000007E-2</v>
      </c>
      <c r="D161" s="42">
        <v>0.02</v>
      </c>
      <c r="E161" s="42">
        <v>15</v>
      </c>
      <c r="F161" s="42">
        <v>60</v>
      </c>
      <c r="G161" s="69" t="s">
        <v>22</v>
      </c>
      <c r="H161" s="70" t="s">
        <v>23</v>
      </c>
    </row>
    <row r="162" spans="1:251" x14ac:dyDescent="0.2">
      <c r="A162" s="137" t="s">
        <v>45</v>
      </c>
      <c r="B162" s="7">
        <v>20</v>
      </c>
      <c r="C162" s="124">
        <v>1.3</v>
      </c>
      <c r="D162" s="124">
        <v>0.2</v>
      </c>
      <c r="E162" s="124">
        <v>8.6</v>
      </c>
      <c r="F162" s="124">
        <v>43</v>
      </c>
      <c r="G162" s="41">
        <v>11</v>
      </c>
      <c r="H162" s="11" t="s">
        <v>47</v>
      </c>
    </row>
    <row r="163" spans="1:251" x14ac:dyDescent="0.2">
      <c r="A163" s="16" t="s">
        <v>25</v>
      </c>
      <c r="B163" s="4">
        <f t="shared" ref="B163:F163" si="22">SUM(B159:B162)</f>
        <v>475</v>
      </c>
      <c r="C163" s="31">
        <f t="shared" si="22"/>
        <v>14.57</v>
      </c>
      <c r="D163" s="31">
        <f t="shared" si="22"/>
        <v>24.619999999999997</v>
      </c>
      <c r="E163" s="31">
        <f t="shared" si="22"/>
        <v>45.470000000000006</v>
      </c>
      <c r="F163" s="31">
        <f t="shared" si="22"/>
        <v>473.59000000000003</v>
      </c>
      <c r="G163" s="4"/>
      <c r="H163" s="6"/>
    </row>
    <row r="164" spans="1:251" x14ac:dyDescent="0.2">
      <c r="A164" s="46" t="s">
        <v>240</v>
      </c>
      <c r="B164" s="47"/>
      <c r="C164" s="103"/>
      <c r="D164" s="103"/>
      <c r="E164" s="103"/>
      <c r="F164" s="103"/>
      <c r="G164" s="47"/>
      <c r="H164" s="48"/>
    </row>
    <row r="165" spans="1:251" s="18" customFormat="1" x14ac:dyDescent="0.2">
      <c r="A165" s="137" t="s">
        <v>189</v>
      </c>
      <c r="B165" s="133">
        <v>100</v>
      </c>
      <c r="C165" s="122">
        <v>8.64</v>
      </c>
      <c r="D165" s="122">
        <v>9.85</v>
      </c>
      <c r="E165" s="122">
        <v>45.53</v>
      </c>
      <c r="F165" s="122">
        <v>292.98</v>
      </c>
      <c r="G165" s="138" t="s">
        <v>190</v>
      </c>
      <c r="H165" s="132" t="s">
        <v>191</v>
      </c>
    </row>
    <row r="166" spans="1:251" x14ac:dyDescent="0.2">
      <c r="A166" s="6" t="s">
        <v>54</v>
      </c>
      <c r="B166" s="38">
        <v>100</v>
      </c>
      <c r="C166" s="7">
        <v>0.4</v>
      </c>
      <c r="D166" s="7">
        <v>0.4</v>
      </c>
      <c r="E166" s="7">
        <f>19.6/2</f>
        <v>9.8000000000000007</v>
      </c>
      <c r="F166" s="7">
        <f>94/2</f>
        <v>47</v>
      </c>
      <c r="G166" s="66" t="s">
        <v>55</v>
      </c>
      <c r="H166" s="6" t="s">
        <v>56</v>
      </c>
    </row>
    <row r="167" spans="1:251" x14ac:dyDescent="0.2">
      <c r="A167" s="160" t="s">
        <v>175</v>
      </c>
      <c r="B167" s="161">
        <v>200</v>
      </c>
      <c r="C167" s="173">
        <v>0.6</v>
      </c>
      <c r="D167" s="173">
        <v>0.4</v>
      </c>
      <c r="E167" s="173">
        <v>32.6</v>
      </c>
      <c r="F167" s="173">
        <v>136.4</v>
      </c>
      <c r="G167" s="162" t="s">
        <v>176</v>
      </c>
      <c r="H167" s="163" t="s">
        <v>177</v>
      </c>
    </row>
    <row r="168" spans="1:251" x14ac:dyDescent="0.2">
      <c r="A168" s="127" t="s">
        <v>25</v>
      </c>
      <c r="B168" s="128">
        <f t="shared" ref="B168:F168" si="23">SUM(B165:B167)</f>
        <v>400</v>
      </c>
      <c r="C168" s="128">
        <f t="shared" si="23"/>
        <v>9.64</v>
      </c>
      <c r="D168" s="128">
        <f t="shared" si="23"/>
        <v>10.65</v>
      </c>
      <c r="E168" s="128">
        <f t="shared" si="23"/>
        <v>87.93</v>
      </c>
      <c r="F168" s="128">
        <f t="shared" si="23"/>
        <v>476.38</v>
      </c>
      <c r="G168" s="129"/>
      <c r="H168" s="130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  <c r="DQ168" s="131"/>
      <c r="DR168" s="131"/>
      <c r="DS168" s="131"/>
      <c r="DT168" s="131"/>
      <c r="DU168" s="131"/>
      <c r="DV168" s="131"/>
      <c r="DW168" s="131"/>
      <c r="DX168" s="131"/>
      <c r="DY168" s="131"/>
      <c r="DZ168" s="131"/>
      <c r="EA168" s="131"/>
      <c r="EB168" s="131"/>
      <c r="EC168" s="131"/>
      <c r="ED168" s="131"/>
      <c r="EE168" s="131"/>
      <c r="EF168" s="131"/>
      <c r="EG168" s="131"/>
      <c r="EH168" s="131"/>
      <c r="EI168" s="131"/>
      <c r="EJ168" s="131"/>
      <c r="EK168" s="131"/>
      <c r="EL168" s="131"/>
      <c r="EM168" s="131"/>
      <c r="EN168" s="131"/>
      <c r="EO168" s="131"/>
      <c r="EP168" s="131"/>
      <c r="EQ168" s="131"/>
      <c r="ER168" s="131"/>
      <c r="ES168" s="131"/>
      <c r="ET168" s="131"/>
      <c r="EU168" s="131"/>
      <c r="EV168" s="131"/>
      <c r="EW168" s="131"/>
      <c r="EX168" s="131"/>
      <c r="EY168" s="131"/>
      <c r="EZ168" s="131"/>
      <c r="FA168" s="131"/>
      <c r="FB168" s="131"/>
      <c r="FC168" s="131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1"/>
      <c r="FR168" s="131"/>
      <c r="FS168" s="131"/>
      <c r="FT168" s="131"/>
      <c r="FU168" s="131"/>
      <c r="FV168" s="131"/>
      <c r="FW168" s="131"/>
      <c r="FX168" s="131"/>
      <c r="FY168" s="131"/>
      <c r="FZ168" s="131"/>
      <c r="GA168" s="131"/>
      <c r="GB168" s="131"/>
      <c r="GC168" s="131"/>
      <c r="GD168" s="131"/>
      <c r="GE168" s="131"/>
      <c r="GF168" s="131"/>
      <c r="GG168" s="131"/>
      <c r="GH168" s="131"/>
      <c r="GI168" s="131"/>
      <c r="GJ168" s="131"/>
      <c r="GK168" s="131"/>
      <c r="GL168" s="131"/>
      <c r="GM168" s="131"/>
      <c r="GN168" s="131"/>
      <c r="GO168" s="131"/>
      <c r="GP168" s="131"/>
      <c r="GQ168" s="131"/>
      <c r="GR168" s="131"/>
      <c r="GS168" s="131"/>
      <c r="GT168" s="131"/>
      <c r="GU168" s="131"/>
      <c r="GV168" s="131"/>
      <c r="GW168" s="131"/>
      <c r="GX168" s="131"/>
      <c r="GY168" s="131"/>
      <c r="GZ168" s="131"/>
      <c r="HA168" s="131"/>
      <c r="HB168" s="131"/>
      <c r="HC168" s="131"/>
      <c r="HD168" s="131"/>
      <c r="HE168" s="131"/>
      <c r="HF168" s="131"/>
      <c r="HG168" s="131"/>
      <c r="HH168" s="131"/>
      <c r="HI168" s="131"/>
      <c r="HJ168" s="131"/>
      <c r="HK168" s="131"/>
      <c r="HL168" s="131"/>
      <c r="HM168" s="131"/>
      <c r="HN168" s="131"/>
      <c r="HO168" s="131"/>
      <c r="HP168" s="131"/>
      <c r="HQ168" s="131"/>
      <c r="HR168" s="131"/>
      <c r="HS168" s="131"/>
      <c r="HT168" s="131"/>
      <c r="HU168" s="131"/>
      <c r="HV168" s="131"/>
      <c r="HW168" s="131"/>
      <c r="HX168" s="131"/>
      <c r="HY168" s="131"/>
      <c r="HZ168" s="131"/>
      <c r="IA168" s="131"/>
      <c r="IB168" s="131"/>
      <c r="IC168" s="131"/>
      <c r="ID168" s="131"/>
      <c r="IE168" s="131"/>
      <c r="IF168" s="131"/>
      <c r="IG168" s="131"/>
      <c r="IH168" s="131"/>
      <c r="II168" s="131"/>
      <c r="IJ168" s="131"/>
      <c r="IK168" s="131"/>
      <c r="IL168" s="131"/>
      <c r="IM168" s="131"/>
      <c r="IN168" s="131"/>
      <c r="IO168" s="131"/>
      <c r="IP168" s="131"/>
      <c r="IQ168" s="131"/>
    </row>
  </sheetData>
  <mergeCells count="86">
    <mergeCell ref="A158:H158"/>
    <mergeCell ref="A164:H164"/>
    <mergeCell ref="A145:H145"/>
    <mergeCell ref="A150:H150"/>
    <mergeCell ref="A155:H155"/>
    <mergeCell ref="A156:A157"/>
    <mergeCell ref="B156:F156"/>
    <mergeCell ref="G156:G157"/>
    <mergeCell ref="H156:H157"/>
    <mergeCell ref="A131:H131"/>
    <mergeCell ref="A137:H137"/>
    <mergeCell ref="A142:H142"/>
    <mergeCell ref="A143:A144"/>
    <mergeCell ref="B143:F143"/>
    <mergeCell ref="G143:G144"/>
    <mergeCell ref="H143:H144"/>
    <mergeCell ref="A117:H117"/>
    <mergeCell ref="A123:H123"/>
    <mergeCell ref="A128:H128"/>
    <mergeCell ref="A129:A130"/>
    <mergeCell ref="B129:F129"/>
    <mergeCell ref="G129:G130"/>
    <mergeCell ref="H129:H130"/>
    <mergeCell ref="A103:H103"/>
    <mergeCell ref="A109:H109"/>
    <mergeCell ref="A114:H114"/>
    <mergeCell ref="A115:A116"/>
    <mergeCell ref="B115:F115"/>
    <mergeCell ref="G115:G116"/>
    <mergeCell ref="H115:H116"/>
    <mergeCell ref="A89:H89"/>
    <mergeCell ref="A95:H95"/>
    <mergeCell ref="A100:H100"/>
    <mergeCell ref="A101:A102"/>
    <mergeCell ref="B101:F101"/>
    <mergeCell ref="G101:G102"/>
    <mergeCell ref="H101:H102"/>
    <mergeCell ref="A75:H75"/>
    <mergeCell ref="A80:H80"/>
    <mergeCell ref="A85:H85"/>
    <mergeCell ref="A86:H86"/>
    <mergeCell ref="A87:A88"/>
    <mergeCell ref="B87:F87"/>
    <mergeCell ref="G87:G88"/>
    <mergeCell ref="H87:H88"/>
    <mergeCell ref="A61:H61"/>
    <mergeCell ref="A67:H67"/>
    <mergeCell ref="A72:H72"/>
    <mergeCell ref="A73:A74"/>
    <mergeCell ref="B73:F73"/>
    <mergeCell ref="G73:G74"/>
    <mergeCell ref="H73:H74"/>
    <mergeCell ref="A47:H47"/>
    <mergeCell ref="A53:H53"/>
    <mergeCell ref="A58:H58"/>
    <mergeCell ref="A59:A60"/>
    <mergeCell ref="B59:F59"/>
    <mergeCell ref="G59:G60"/>
    <mergeCell ref="H59:H60"/>
    <mergeCell ref="A32:H32"/>
    <mergeCell ref="A39:H39"/>
    <mergeCell ref="A44:H44"/>
    <mergeCell ref="A45:A46"/>
    <mergeCell ref="B45:F45"/>
    <mergeCell ref="G45:G46"/>
    <mergeCell ref="H45:H46"/>
    <mergeCell ref="A19:H19"/>
    <mergeCell ref="A24:H24"/>
    <mergeCell ref="A29:H29"/>
    <mergeCell ref="A30:A31"/>
    <mergeCell ref="B30:F30"/>
    <mergeCell ref="G30:G31"/>
    <mergeCell ref="H30:H31"/>
    <mergeCell ref="A5:H5"/>
    <mergeCell ref="A11:H11"/>
    <mergeCell ref="A16:H16"/>
    <mergeCell ref="A17:A18"/>
    <mergeCell ref="B17:F17"/>
    <mergeCell ref="G17:G18"/>
    <mergeCell ref="H17:H18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19685039370078741" footer="0.19685039370078741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zoomScale="120" zoomScaleNormal="120" workbookViewId="0">
      <selection sqref="A1:H219"/>
    </sheetView>
  </sheetViews>
  <sheetFormatPr defaultColWidth="9.33203125" defaultRowHeight="12" x14ac:dyDescent="0.3"/>
  <cols>
    <col min="1" max="1" width="33" style="273" customWidth="1"/>
    <col min="2" max="2" width="9.33203125" style="254"/>
    <col min="3" max="4" width="7.6640625" style="256" customWidth="1"/>
    <col min="5" max="5" width="9.88671875" style="256" customWidth="1"/>
    <col min="6" max="6" width="7.5546875" style="256" customWidth="1"/>
    <col min="7" max="7" width="7.33203125" style="277" customWidth="1"/>
    <col min="8" max="8" width="16.33203125" style="254" customWidth="1"/>
    <col min="9" max="256" width="9.33203125" style="184"/>
    <col min="257" max="257" width="33" style="184" customWidth="1"/>
    <col min="258" max="258" width="9.33203125" style="184"/>
    <col min="259" max="260" width="7.6640625" style="184" customWidth="1"/>
    <col min="261" max="261" width="9.88671875" style="184" customWidth="1"/>
    <col min="262" max="262" width="7.5546875" style="184" customWidth="1"/>
    <col min="263" max="263" width="7.33203125" style="184" customWidth="1"/>
    <col min="264" max="264" width="16.33203125" style="184" customWidth="1"/>
    <col min="265" max="512" width="9.33203125" style="184"/>
    <col min="513" max="513" width="33" style="184" customWidth="1"/>
    <col min="514" max="514" width="9.33203125" style="184"/>
    <col min="515" max="516" width="7.6640625" style="184" customWidth="1"/>
    <col min="517" max="517" width="9.88671875" style="184" customWidth="1"/>
    <col min="518" max="518" width="7.5546875" style="184" customWidth="1"/>
    <col min="519" max="519" width="7.33203125" style="184" customWidth="1"/>
    <col min="520" max="520" width="16.33203125" style="184" customWidth="1"/>
    <col min="521" max="768" width="9.33203125" style="184"/>
    <col min="769" max="769" width="33" style="184" customWidth="1"/>
    <col min="770" max="770" width="9.33203125" style="184"/>
    <col min="771" max="772" width="7.6640625" style="184" customWidth="1"/>
    <col min="773" max="773" width="9.88671875" style="184" customWidth="1"/>
    <col min="774" max="774" width="7.5546875" style="184" customWidth="1"/>
    <col min="775" max="775" width="7.33203125" style="184" customWidth="1"/>
    <col min="776" max="776" width="16.33203125" style="184" customWidth="1"/>
    <col min="777" max="1024" width="9.33203125" style="184"/>
    <col min="1025" max="1025" width="33" style="184" customWidth="1"/>
    <col min="1026" max="1026" width="9.33203125" style="184"/>
    <col min="1027" max="1028" width="7.6640625" style="184" customWidth="1"/>
    <col min="1029" max="1029" width="9.88671875" style="184" customWidth="1"/>
    <col min="1030" max="1030" width="7.5546875" style="184" customWidth="1"/>
    <col min="1031" max="1031" width="7.33203125" style="184" customWidth="1"/>
    <col min="1032" max="1032" width="16.33203125" style="184" customWidth="1"/>
    <col min="1033" max="1280" width="9.33203125" style="184"/>
    <col min="1281" max="1281" width="33" style="184" customWidth="1"/>
    <col min="1282" max="1282" width="9.33203125" style="184"/>
    <col min="1283" max="1284" width="7.6640625" style="184" customWidth="1"/>
    <col min="1285" max="1285" width="9.88671875" style="184" customWidth="1"/>
    <col min="1286" max="1286" width="7.5546875" style="184" customWidth="1"/>
    <col min="1287" max="1287" width="7.33203125" style="184" customWidth="1"/>
    <col min="1288" max="1288" width="16.33203125" style="184" customWidth="1"/>
    <col min="1289" max="1536" width="9.33203125" style="184"/>
    <col min="1537" max="1537" width="33" style="184" customWidth="1"/>
    <col min="1538" max="1538" width="9.33203125" style="184"/>
    <col min="1539" max="1540" width="7.6640625" style="184" customWidth="1"/>
    <col min="1541" max="1541" width="9.88671875" style="184" customWidth="1"/>
    <col min="1542" max="1542" width="7.5546875" style="184" customWidth="1"/>
    <col min="1543" max="1543" width="7.33203125" style="184" customWidth="1"/>
    <col min="1544" max="1544" width="16.33203125" style="184" customWidth="1"/>
    <col min="1545" max="1792" width="9.33203125" style="184"/>
    <col min="1793" max="1793" width="33" style="184" customWidth="1"/>
    <col min="1794" max="1794" width="9.33203125" style="184"/>
    <col min="1795" max="1796" width="7.6640625" style="184" customWidth="1"/>
    <col min="1797" max="1797" width="9.88671875" style="184" customWidth="1"/>
    <col min="1798" max="1798" width="7.5546875" style="184" customWidth="1"/>
    <col min="1799" max="1799" width="7.33203125" style="184" customWidth="1"/>
    <col min="1800" max="1800" width="16.33203125" style="184" customWidth="1"/>
    <col min="1801" max="2048" width="9.33203125" style="184"/>
    <col min="2049" max="2049" width="33" style="184" customWidth="1"/>
    <col min="2050" max="2050" width="9.33203125" style="184"/>
    <col min="2051" max="2052" width="7.6640625" style="184" customWidth="1"/>
    <col min="2053" max="2053" width="9.88671875" style="184" customWidth="1"/>
    <col min="2054" max="2054" width="7.5546875" style="184" customWidth="1"/>
    <col min="2055" max="2055" width="7.33203125" style="184" customWidth="1"/>
    <col min="2056" max="2056" width="16.33203125" style="184" customWidth="1"/>
    <col min="2057" max="2304" width="9.33203125" style="184"/>
    <col min="2305" max="2305" width="33" style="184" customWidth="1"/>
    <col min="2306" max="2306" width="9.33203125" style="184"/>
    <col min="2307" max="2308" width="7.6640625" style="184" customWidth="1"/>
    <col min="2309" max="2309" width="9.88671875" style="184" customWidth="1"/>
    <col min="2310" max="2310" width="7.5546875" style="184" customWidth="1"/>
    <col min="2311" max="2311" width="7.33203125" style="184" customWidth="1"/>
    <col min="2312" max="2312" width="16.33203125" style="184" customWidth="1"/>
    <col min="2313" max="2560" width="9.33203125" style="184"/>
    <col min="2561" max="2561" width="33" style="184" customWidth="1"/>
    <col min="2562" max="2562" width="9.33203125" style="184"/>
    <col min="2563" max="2564" width="7.6640625" style="184" customWidth="1"/>
    <col min="2565" max="2565" width="9.88671875" style="184" customWidth="1"/>
    <col min="2566" max="2566" width="7.5546875" style="184" customWidth="1"/>
    <col min="2567" max="2567" width="7.33203125" style="184" customWidth="1"/>
    <col min="2568" max="2568" width="16.33203125" style="184" customWidth="1"/>
    <col min="2569" max="2816" width="9.33203125" style="184"/>
    <col min="2817" max="2817" width="33" style="184" customWidth="1"/>
    <col min="2818" max="2818" width="9.33203125" style="184"/>
    <col min="2819" max="2820" width="7.6640625" style="184" customWidth="1"/>
    <col min="2821" max="2821" width="9.88671875" style="184" customWidth="1"/>
    <col min="2822" max="2822" width="7.5546875" style="184" customWidth="1"/>
    <col min="2823" max="2823" width="7.33203125" style="184" customWidth="1"/>
    <col min="2824" max="2824" width="16.33203125" style="184" customWidth="1"/>
    <col min="2825" max="3072" width="9.33203125" style="184"/>
    <col min="3073" max="3073" width="33" style="184" customWidth="1"/>
    <col min="3074" max="3074" width="9.33203125" style="184"/>
    <col min="3075" max="3076" width="7.6640625" style="184" customWidth="1"/>
    <col min="3077" max="3077" width="9.88671875" style="184" customWidth="1"/>
    <col min="3078" max="3078" width="7.5546875" style="184" customWidth="1"/>
    <col min="3079" max="3079" width="7.33203125" style="184" customWidth="1"/>
    <col min="3080" max="3080" width="16.33203125" style="184" customWidth="1"/>
    <col min="3081" max="3328" width="9.33203125" style="184"/>
    <col min="3329" max="3329" width="33" style="184" customWidth="1"/>
    <col min="3330" max="3330" width="9.33203125" style="184"/>
    <col min="3331" max="3332" width="7.6640625" style="184" customWidth="1"/>
    <col min="3333" max="3333" width="9.88671875" style="184" customWidth="1"/>
    <col min="3334" max="3334" width="7.5546875" style="184" customWidth="1"/>
    <col min="3335" max="3335" width="7.33203125" style="184" customWidth="1"/>
    <col min="3336" max="3336" width="16.33203125" style="184" customWidth="1"/>
    <col min="3337" max="3584" width="9.33203125" style="184"/>
    <col min="3585" max="3585" width="33" style="184" customWidth="1"/>
    <col min="3586" max="3586" width="9.33203125" style="184"/>
    <col min="3587" max="3588" width="7.6640625" style="184" customWidth="1"/>
    <col min="3589" max="3589" width="9.88671875" style="184" customWidth="1"/>
    <col min="3590" max="3590" width="7.5546875" style="184" customWidth="1"/>
    <col min="3591" max="3591" width="7.33203125" style="184" customWidth="1"/>
    <col min="3592" max="3592" width="16.33203125" style="184" customWidth="1"/>
    <col min="3593" max="3840" width="9.33203125" style="184"/>
    <col min="3841" max="3841" width="33" style="184" customWidth="1"/>
    <col min="3842" max="3842" width="9.33203125" style="184"/>
    <col min="3843" max="3844" width="7.6640625" style="184" customWidth="1"/>
    <col min="3845" max="3845" width="9.88671875" style="184" customWidth="1"/>
    <col min="3846" max="3846" width="7.5546875" style="184" customWidth="1"/>
    <col min="3847" max="3847" width="7.33203125" style="184" customWidth="1"/>
    <col min="3848" max="3848" width="16.33203125" style="184" customWidth="1"/>
    <col min="3849" max="4096" width="9.33203125" style="184"/>
    <col min="4097" max="4097" width="33" style="184" customWidth="1"/>
    <col min="4098" max="4098" width="9.33203125" style="184"/>
    <col min="4099" max="4100" width="7.6640625" style="184" customWidth="1"/>
    <col min="4101" max="4101" width="9.88671875" style="184" customWidth="1"/>
    <col min="4102" max="4102" width="7.5546875" style="184" customWidth="1"/>
    <col min="4103" max="4103" width="7.33203125" style="184" customWidth="1"/>
    <col min="4104" max="4104" width="16.33203125" style="184" customWidth="1"/>
    <col min="4105" max="4352" width="9.33203125" style="184"/>
    <col min="4353" max="4353" width="33" style="184" customWidth="1"/>
    <col min="4354" max="4354" width="9.33203125" style="184"/>
    <col min="4355" max="4356" width="7.6640625" style="184" customWidth="1"/>
    <col min="4357" max="4357" width="9.88671875" style="184" customWidth="1"/>
    <col min="4358" max="4358" width="7.5546875" style="184" customWidth="1"/>
    <col min="4359" max="4359" width="7.33203125" style="184" customWidth="1"/>
    <col min="4360" max="4360" width="16.33203125" style="184" customWidth="1"/>
    <col min="4361" max="4608" width="9.33203125" style="184"/>
    <col min="4609" max="4609" width="33" style="184" customWidth="1"/>
    <col min="4610" max="4610" width="9.33203125" style="184"/>
    <col min="4611" max="4612" width="7.6640625" style="184" customWidth="1"/>
    <col min="4613" max="4613" width="9.88671875" style="184" customWidth="1"/>
    <col min="4614" max="4614" width="7.5546875" style="184" customWidth="1"/>
    <col min="4615" max="4615" width="7.33203125" style="184" customWidth="1"/>
    <col min="4616" max="4616" width="16.33203125" style="184" customWidth="1"/>
    <col min="4617" max="4864" width="9.33203125" style="184"/>
    <col min="4865" max="4865" width="33" style="184" customWidth="1"/>
    <col min="4866" max="4866" width="9.33203125" style="184"/>
    <col min="4867" max="4868" width="7.6640625" style="184" customWidth="1"/>
    <col min="4869" max="4869" width="9.88671875" style="184" customWidth="1"/>
    <col min="4870" max="4870" width="7.5546875" style="184" customWidth="1"/>
    <col min="4871" max="4871" width="7.33203125" style="184" customWidth="1"/>
    <col min="4872" max="4872" width="16.33203125" style="184" customWidth="1"/>
    <col min="4873" max="5120" width="9.33203125" style="184"/>
    <col min="5121" max="5121" width="33" style="184" customWidth="1"/>
    <col min="5122" max="5122" width="9.33203125" style="184"/>
    <col min="5123" max="5124" width="7.6640625" style="184" customWidth="1"/>
    <col min="5125" max="5125" width="9.88671875" style="184" customWidth="1"/>
    <col min="5126" max="5126" width="7.5546875" style="184" customWidth="1"/>
    <col min="5127" max="5127" width="7.33203125" style="184" customWidth="1"/>
    <col min="5128" max="5128" width="16.33203125" style="184" customWidth="1"/>
    <col min="5129" max="5376" width="9.33203125" style="184"/>
    <col min="5377" max="5377" width="33" style="184" customWidth="1"/>
    <col min="5378" max="5378" width="9.33203125" style="184"/>
    <col min="5379" max="5380" width="7.6640625" style="184" customWidth="1"/>
    <col min="5381" max="5381" width="9.88671875" style="184" customWidth="1"/>
    <col min="5382" max="5382" width="7.5546875" style="184" customWidth="1"/>
    <col min="5383" max="5383" width="7.33203125" style="184" customWidth="1"/>
    <col min="5384" max="5384" width="16.33203125" style="184" customWidth="1"/>
    <col min="5385" max="5632" width="9.33203125" style="184"/>
    <col min="5633" max="5633" width="33" style="184" customWidth="1"/>
    <col min="5634" max="5634" width="9.33203125" style="184"/>
    <col min="5635" max="5636" width="7.6640625" style="184" customWidth="1"/>
    <col min="5637" max="5637" width="9.88671875" style="184" customWidth="1"/>
    <col min="5638" max="5638" width="7.5546875" style="184" customWidth="1"/>
    <col min="5639" max="5639" width="7.33203125" style="184" customWidth="1"/>
    <col min="5640" max="5640" width="16.33203125" style="184" customWidth="1"/>
    <col min="5641" max="5888" width="9.33203125" style="184"/>
    <col min="5889" max="5889" width="33" style="184" customWidth="1"/>
    <col min="5890" max="5890" width="9.33203125" style="184"/>
    <col min="5891" max="5892" width="7.6640625" style="184" customWidth="1"/>
    <col min="5893" max="5893" width="9.88671875" style="184" customWidth="1"/>
    <col min="5894" max="5894" width="7.5546875" style="184" customWidth="1"/>
    <col min="5895" max="5895" width="7.33203125" style="184" customWidth="1"/>
    <col min="5896" max="5896" width="16.33203125" style="184" customWidth="1"/>
    <col min="5897" max="6144" width="9.33203125" style="184"/>
    <col min="6145" max="6145" width="33" style="184" customWidth="1"/>
    <col min="6146" max="6146" width="9.33203125" style="184"/>
    <col min="6147" max="6148" width="7.6640625" style="184" customWidth="1"/>
    <col min="6149" max="6149" width="9.88671875" style="184" customWidth="1"/>
    <col min="6150" max="6150" width="7.5546875" style="184" customWidth="1"/>
    <col min="6151" max="6151" width="7.33203125" style="184" customWidth="1"/>
    <col min="6152" max="6152" width="16.33203125" style="184" customWidth="1"/>
    <col min="6153" max="6400" width="9.33203125" style="184"/>
    <col min="6401" max="6401" width="33" style="184" customWidth="1"/>
    <col min="6402" max="6402" width="9.33203125" style="184"/>
    <col min="6403" max="6404" width="7.6640625" style="184" customWidth="1"/>
    <col min="6405" max="6405" width="9.88671875" style="184" customWidth="1"/>
    <col min="6406" max="6406" width="7.5546875" style="184" customWidth="1"/>
    <col min="6407" max="6407" width="7.33203125" style="184" customWidth="1"/>
    <col min="6408" max="6408" width="16.33203125" style="184" customWidth="1"/>
    <col min="6409" max="6656" width="9.33203125" style="184"/>
    <col min="6657" max="6657" width="33" style="184" customWidth="1"/>
    <col min="6658" max="6658" width="9.33203125" style="184"/>
    <col min="6659" max="6660" width="7.6640625" style="184" customWidth="1"/>
    <col min="6661" max="6661" width="9.88671875" style="184" customWidth="1"/>
    <col min="6662" max="6662" width="7.5546875" style="184" customWidth="1"/>
    <col min="6663" max="6663" width="7.33203125" style="184" customWidth="1"/>
    <col min="6664" max="6664" width="16.33203125" style="184" customWidth="1"/>
    <col min="6665" max="6912" width="9.33203125" style="184"/>
    <col min="6913" max="6913" width="33" style="184" customWidth="1"/>
    <col min="6914" max="6914" width="9.33203125" style="184"/>
    <col min="6915" max="6916" width="7.6640625" style="184" customWidth="1"/>
    <col min="6917" max="6917" width="9.88671875" style="184" customWidth="1"/>
    <col min="6918" max="6918" width="7.5546875" style="184" customWidth="1"/>
    <col min="6919" max="6919" width="7.33203125" style="184" customWidth="1"/>
    <col min="6920" max="6920" width="16.33203125" style="184" customWidth="1"/>
    <col min="6921" max="7168" width="9.33203125" style="184"/>
    <col min="7169" max="7169" width="33" style="184" customWidth="1"/>
    <col min="7170" max="7170" width="9.33203125" style="184"/>
    <col min="7171" max="7172" width="7.6640625" style="184" customWidth="1"/>
    <col min="7173" max="7173" width="9.88671875" style="184" customWidth="1"/>
    <col min="7174" max="7174" width="7.5546875" style="184" customWidth="1"/>
    <col min="7175" max="7175" width="7.33203125" style="184" customWidth="1"/>
    <col min="7176" max="7176" width="16.33203125" style="184" customWidth="1"/>
    <col min="7177" max="7424" width="9.33203125" style="184"/>
    <col min="7425" max="7425" width="33" style="184" customWidth="1"/>
    <col min="7426" max="7426" width="9.33203125" style="184"/>
    <col min="7427" max="7428" width="7.6640625" style="184" customWidth="1"/>
    <col min="7429" max="7429" width="9.88671875" style="184" customWidth="1"/>
    <col min="7430" max="7430" width="7.5546875" style="184" customWidth="1"/>
    <col min="7431" max="7431" width="7.33203125" style="184" customWidth="1"/>
    <col min="7432" max="7432" width="16.33203125" style="184" customWidth="1"/>
    <col min="7433" max="7680" width="9.33203125" style="184"/>
    <col min="7681" max="7681" width="33" style="184" customWidth="1"/>
    <col min="7682" max="7682" width="9.33203125" style="184"/>
    <col min="7683" max="7684" width="7.6640625" style="184" customWidth="1"/>
    <col min="7685" max="7685" width="9.88671875" style="184" customWidth="1"/>
    <col min="7686" max="7686" width="7.5546875" style="184" customWidth="1"/>
    <col min="7687" max="7687" width="7.33203125" style="184" customWidth="1"/>
    <col min="7688" max="7688" width="16.33203125" style="184" customWidth="1"/>
    <col min="7689" max="7936" width="9.33203125" style="184"/>
    <col min="7937" max="7937" width="33" style="184" customWidth="1"/>
    <col min="7938" max="7938" width="9.33203125" style="184"/>
    <col min="7939" max="7940" width="7.6640625" style="184" customWidth="1"/>
    <col min="7941" max="7941" width="9.88671875" style="184" customWidth="1"/>
    <col min="7942" max="7942" width="7.5546875" style="184" customWidth="1"/>
    <col min="7943" max="7943" width="7.33203125" style="184" customWidth="1"/>
    <col min="7944" max="7944" width="16.33203125" style="184" customWidth="1"/>
    <col min="7945" max="8192" width="9.33203125" style="184"/>
    <col min="8193" max="8193" width="33" style="184" customWidth="1"/>
    <col min="8194" max="8194" width="9.33203125" style="184"/>
    <col min="8195" max="8196" width="7.6640625" style="184" customWidth="1"/>
    <col min="8197" max="8197" width="9.88671875" style="184" customWidth="1"/>
    <col min="8198" max="8198" width="7.5546875" style="184" customWidth="1"/>
    <col min="8199" max="8199" width="7.33203125" style="184" customWidth="1"/>
    <col min="8200" max="8200" width="16.33203125" style="184" customWidth="1"/>
    <col min="8201" max="8448" width="9.33203125" style="184"/>
    <col min="8449" max="8449" width="33" style="184" customWidth="1"/>
    <col min="8450" max="8450" width="9.33203125" style="184"/>
    <col min="8451" max="8452" width="7.6640625" style="184" customWidth="1"/>
    <col min="8453" max="8453" width="9.88671875" style="184" customWidth="1"/>
    <col min="8454" max="8454" width="7.5546875" style="184" customWidth="1"/>
    <col min="8455" max="8455" width="7.33203125" style="184" customWidth="1"/>
    <col min="8456" max="8456" width="16.33203125" style="184" customWidth="1"/>
    <col min="8457" max="8704" width="9.33203125" style="184"/>
    <col min="8705" max="8705" width="33" style="184" customWidth="1"/>
    <col min="8706" max="8706" width="9.33203125" style="184"/>
    <col min="8707" max="8708" width="7.6640625" style="184" customWidth="1"/>
    <col min="8709" max="8709" width="9.88671875" style="184" customWidth="1"/>
    <col min="8710" max="8710" width="7.5546875" style="184" customWidth="1"/>
    <col min="8711" max="8711" width="7.33203125" style="184" customWidth="1"/>
    <col min="8712" max="8712" width="16.33203125" style="184" customWidth="1"/>
    <col min="8713" max="8960" width="9.33203125" style="184"/>
    <col min="8961" max="8961" width="33" style="184" customWidth="1"/>
    <col min="8962" max="8962" width="9.33203125" style="184"/>
    <col min="8963" max="8964" width="7.6640625" style="184" customWidth="1"/>
    <col min="8965" max="8965" width="9.88671875" style="184" customWidth="1"/>
    <col min="8966" max="8966" width="7.5546875" style="184" customWidth="1"/>
    <col min="8967" max="8967" width="7.33203125" style="184" customWidth="1"/>
    <col min="8968" max="8968" width="16.33203125" style="184" customWidth="1"/>
    <col min="8969" max="9216" width="9.33203125" style="184"/>
    <col min="9217" max="9217" width="33" style="184" customWidth="1"/>
    <col min="9218" max="9218" width="9.33203125" style="184"/>
    <col min="9219" max="9220" width="7.6640625" style="184" customWidth="1"/>
    <col min="9221" max="9221" width="9.88671875" style="184" customWidth="1"/>
    <col min="9222" max="9222" width="7.5546875" style="184" customWidth="1"/>
    <col min="9223" max="9223" width="7.33203125" style="184" customWidth="1"/>
    <col min="9224" max="9224" width="16.33203125" style="184" customWidth="1"/>
    <col min="9225" max="9472" width="9.33203125" style="184"/>
    <col min="9473" max="9473" width="33" style="184" customWidth="1"/>
    <col min="9474" max="9474" width="9.33203125" style="184"/>
    <col min="9475" max="9476" width="7.6640625" style="184" customWidth="1"/>
    <col min="9477" max="9477" width="9.88671875" style="184" customWidth="1"/>
    <col min="9478" max="9478" width="7.5546875" style="184" customWidth="1"/>
    <col min="9479" max="9479" width="7.33203125" style="184" customWidth="1"/>
    <col min="9480" max="9480" width="16.33203125" style="184" customWidth="1"/>
    <col min="9481" max="9728" width="9.33203125" style="184"/>
    <col min="9729" max="9729" width="33" style="184" customWidth="1"/>
    <col min="9730" max="9730" width="9.33203125" style="184"/>
    <col min="9731" max="9732" width="7.6640625" style="184" customWidth="1"/>
    <col min="9733" max="9733" width="9.88671875" style="184" customWidth="1"/>
    <col min="9734" max="9734" width="7.5546875" style="184" customWidth="1"/>
    <col min="9735" max="9735" width="7.33203125" style="184" customWidth="1"/>
    <col min="9736" max="9736" width="16.33203125" style="184" customWidth="1"/>
    <col min="9737" max="9984" width="9.33203125" style="184"/>
    <col min="9985" max="9985" width="33" style="184" customWidth="1"/>
    <col min="9986" max="9986" width="9.33203125" style="184"/>
    <col min="9987" max="9988" width="7.6640625" style="184" customWidth="1"/>
    <col min="9989" max="9989" width="9.88671875" style="184" customWidth="1"/>
    <col min="9990" max="9990" width="7.5546875" style="184" customWidth="1"/>
    <col min="9991" max="9991" width="7.33203125" style="184" customWidth="1"/>
    <col min="9992" max="9992" width="16.33203125" style="184" customWidth="1"/>
    <col min="9993" max="10240" width="9.33203125" style="184"/>
    <col min="10241" max="10241" width="33" style="184" customWidth="1"/>
    <col min="10242" max="10242" width="9.33203125" style="184"/>
    <col min="10243" max="10244" width="7.6640625" style="184" customWidth="1"/>
    <col min="10245" max="10245" width="9.88671875" style="184" customWidth="1"/>
    <col min="10246" max="10246" width="7.5546875" style="184" customWidth="1"/>
    <col min="10247" max="10247" width="7.33203125" style="184" customWidth="1"/>
    <col min="10248" max="10248" width="16.33203125" style="184" customWidth="1"/>
    <col min="10249" max="10496" width="9.33203125" style="184"/>
    <col min="10497" max="10497" width="33" style="184" customWidth="1"/>
    <col min="10498" max="10498" width="9.33203125" style="184"/>
    <col min="10499" max="10500" width="7.6640625" style="184" customWidth="1"/>
    <col min="10501" max="10501" width="9.88671875" style="184" customWidth="1"/>
    <col min="10502" max="10502" width="7.5546875" style="184" customWidth="1"/>
    <col min="10503" max="10503" width="7.33203125" style="184" customWidth="1"/>
    <col min="10504" max="10504" width="16.33203125" style="184" customWidth="1"/>
    <col min="10505" max="10752" width="9.33203125" style="184"/>
    <col min="10753" max="10753" width="33" style="184" customWidth="1"/>
    <col min="10754" max="10754" width="9.33203125" style="184"/>
    <col min="10755" max="10756" width="7.6640625" style="184" customWidth="1"/>
    <col min="10757" max="10757" width="9.88671875" style="184" customWidth="1"/>
    <col min="10758" max="10758" width="7.5546875" style="184" customWidth="1"/>
    <col min="10759" max="10759" width="7.33203125" style="184" customWidth="1"/>
    <col min="10760" max="10760" width="16.33203125" style="184" customWidth="1"/>
    <col min="10761" max="11008" width="9.33203125" style="184"/>
    <col min="11009" max="11009" width="33" style="184" customWidth="1"/>
    <col min="11010" max="11010" width="9.33203125" style="184"/>
    <col min="11011" max="11012" width="7.6640625" style="184" customWidth="1"/>
    <col min="11013" max="11013" width="9.88671875" style="184" customWidth="1"/>
    <col min="11014" max="11014" width="7.5546875" style="184" customWidth="1"/>
    <col min="11015" max="11015" width="7.33203125" style="184" customWidth="1"/>
    <col min="11016" max="11016" width="16.33203125" style="184" customWidth="1"/>
    <col min="11017" max="11264" width="9.33203125" style="184"/>
    <col min="11265" max="11265" width="33" style="184" customWidth="1"/>
    <col min="11266" max="11266" width="9.33203125" style="184"/>
    <col min="11267" max="11268" width="7.6640625" style="184" customWidth="1"/>
    <col min="11269" max="11269" width="9.88671875" style="184" customWidth="1"/>
    <col min="11270" max="11270" width="7.5546875" style="184" customWidth="1"/>
    <col min="11271" max="11271" width="7.33203125" style="184" customWidth="1"/>
    <col min="11272" max="11272" width="16.33203125" style="184" customWidth="1"/>
    <col min="11273" max="11520" width="9.33203125" style="184"/>
    <col min="11521" max="11521" width="33" style="184" customWidth="1"/>
    <col min="11522" max="11522" width="9.33203125" style="184"/>
    <col min="11523" max="11524" width="7.6640625" style="184" customWidth="1"/>
    <col min="11525" max="11525" width="9.88671875" style="184" customWidth="1"/>
    <col min="11526" max="11526" width="7.5546875" style="184" customWidth="1"/>
    <col min="11527" max="11527" width="7.33203125" style="184" customWidth="1"/>
    <col min="11528" max="11528" width="16.33203125" style="184" customWidth="1"/>
    <col min="11529" max="11776" width="9.33203125" style="184"/>
    <col min="11777" max="11777" width="33" style="184" customWidth="1"/>
    <col min="11778" max="11778" width="9.33203125" style="184"/>
    <col min="11779" max="11780" width="7.6640625" style="184" customWidth="1"/>
    <col min="11781" max="11781" width="9.88671875" style="184" customWidth="1"/>
    <col min="11782" max="11782" width="7.5546875" style="184" customWidth="1"/>
    <col min="11783" max="11783" width="7.33203125" style="184" customWidth="1"/>
    <col min="11784" max="11784" width="16.33203125" style="184" customWidth="1"/>
    <col min="11785" max="12032" width="9.33203125" style="184"/>
    <col min="12033" max="12033" width="33" style="184" customWidth="1"/>
    <col min="12034" max="12034" width="9.33203125" style="184"/>
    <col min="12035" max="12036" width="7.6640625" style="184" customWidth="1"/>
    <col min="12037" max="12037" width="9.88671875" style="184" customWidth="1"/>
    <col min="12038" max="12038" width="7.5546875" style="184" customWidth="1"/>
    <col min="12039" max="12039" width="7.33203125" style="184" customWidth="1"/>
    <col min="12040" max="12040" width="16.33203125" style="184" customWidth="1"/>
    <col min="12041" max="12288" width="9.33203125" style="184"/>
    <col min="12289" max="12289" width="33" style="184" customWidth="1"/>
    <col min="12290" max="12290" width="9.33203125" style="184"/>
    <col min="12291" max="12292" width="7.6640625" style="184" customWidth="1"/>
    <col min="12293" max="12293" width="9.88671875" style="184" customWidth="1"/>
    <col min="12294" max="12294" width="7.5546875" style="184" customWidth="1"/>
    <col min="12295" max="12295" width="7.33203125" style="184" customWidth="1"/>
    <col min="12296" max="12296" width="16.33203125" style="184" customWidth="1"/>
    <col min="12297" max="12544" width="9.33203125" style="184"/>
    <col min="12545" max="12545" width="33" style="184" customWidth="1"/>
    <col min="12546" max="12546" width="9.33203125" style="184"/>
    <col min="12547" max="12548" width="7.6640625" style="184" customWidth="1"/>
    <col min="12549" max="12549" width="9.88671875" style="184" customWidth="1"/>
    <col min="12550" max="12550" width="7.5546875" style="184" customWidth="1"/>
    <col min="12551" max="12551" width="7.33203125" style="184" customWidth="1"/>
    <col min="12552" max="12552" width="16.33203125" style="184" customWidth="1"/>
    <col min="12553" max="12800" width="9.33203125" style="184"/>
    <col min="12801" max="12801" width="33" style="184" customWidth="1"/>
    <col min="12802" max="12802" width="9.33203125" style="184"/>
    <col min="12803" max="12804" width="7.6640625" style="184" customWidth="1"/>
    <col min="12805" max="12805" width="9.88671875" style="184" customWidth="1"/>
    <col min="12806" max="12806" width="7.5546875" style="184" customWidth="1"/>
    <col min="12807" max="12807" width="7.33203125" style="184" customWidth="1"/>
    <col min="12808" max="12808" width="16.33203125" style="184" customWidth="1"/>
    <col min="12809" max="13056" width="9.33203125" style="184"/>
    <col min="13057" max="13057" width="33" style="184" customWidth="1"/>
    <col min="13058" max="13058" width="9.33203125" style="184"/>
    <col min="13059" max="13060" width="7.6640625" style="184" customWidth="1"/>
    <col min="13061" max="13061" width="9.88671875" style="184" customWidth="1"/>
    <col min="13062" max="13062" width="7.5546875" style="184" customWidth="1"/>
    <col min="13063" max="13063" width="7.33203125" style="184" customWidth="1"/>
    <col min="13064" max="13064" width="16.33203125" style="184" customWidth="1"/>
    <col min="13065" max="13312" width="9.33203125" style="184"/>
    <col min="13313" max="13313" width="33" style="184" customWidth="1"/>
    <col min="13314" max="13314" width="9.33203125" style="184"/>
    <col min="13315" max="13316" width="7.6640625" style="184" customWidth="1"/>
    <col min="13317" max="13317" width="9.88671875" style="184" customWidth="1"/>
    <col min="13318" max="13318" width="7.5546875" style="184" customWidth="1"/>
    <col min="13319" max="13319" width="7.33203125" style="184" customWidth="1"/>
    <col min="13320" max="13320" width="16.33203125" style="184" customWidth="1"/>
    <col min="13321" max="13568" width="9.33203125" style="184"/>
    <col min="13569" max="13569" width="33" style="184" customWidth="1"/>
    <col min="13570" max="13570" width="9.33203125" style="184"/>
    <col min="13571" max="13572" width="7.6640625" style="184" customWidth="1"/>
    <col min="13573" max="13573" width="9.88671875" style="184" customWidth="1"/>
    <col min="13574" max="13574" width="7.5546875" style="184" customWidth="1"/>
    <col min="13575" max="13575" width="7.33203125" style="184" customWidth="1"/>
    <col min="13576" max="13576" width="16.33203125" style="184" customWidth="1"/>
    <col min="13577" max="13824" width="9.33203125" style="184"/>
    <col min="13825" max="13825" width="33" style="184" customWidth="1"/>
    <col min="13826" max="13826" width="9.33203125" style="184"/>
    <col min="13827" max="13828" width="7.6640625" style="184" customWidth="1"/>
    <col min="13829" max="13829" width="9.88671875" style="184" customWidth="1"/>
    <col min="13830" max="13830" width="7.5546875" style="184" customWidth="1"/>
    <col min="13831" max="13831" width="7.33203125" style="184" customWidth="1"/>
    <col min="13832" max="13832" width="16.33203125" style="184" customWidth="1"/>
    <col min="13833" max="14080" width="9.33203125" style="184"/>
    <col min="14081" max="14081" width="33" style="184" customWidth="1"/>
    <col min="14082" max="14082" width="9.33203125" style="184"/>
    <col min="14083" max="14084" width="7.6640625" style="184" customWidth="1"/>
    <col min="14085" max="14085" width="9.88671875" style="184" customWidth="1"/>
    <col min="14086" max="14086" width="7.5546875" style="184" customWidth="1"/>
    <col min="14087" max="14087" width="7.33203125" style="184" customWidth="1"/>
    <col min="14088" max="14088" width="16.33203125" style="184" customWidth="1"/>
    <col min="14089" max="14336" width="9.33203125" style="184"/>
    <col min="14337" max="14337" width="33" style="184" customWidth="1"/>
    <col min="14338" max="14338" width="9.33203125" style="184"/>
    <col min="14339" max="14340" width="7.6640625" style="184" customWidth="1"/>
    <col min="14341" max="14341" width="9.88671875" style="184" customWidth="1"/>
    <col min="14342" max="14342" width="7.5546875" style="184" customWidth="1"/>
    <col min="14343" max="14343" width="7.33203125" style="184" customWidth="1"/>
    <col min="14344" max="14344" width="16.33203125" style="184" customWidth="1"/>
    <col min="14345" max="14592" width="9.33203125" style="184"/>
    <col min="14593" max="14593" width="33" style="184" customWidth="1"/>
    <col min="14594" max="14594" width="9.33203125" style="184"/>
    <col min="14595" max="14596" width="7.6640625" style="184" customWidth="1"/>
    <col min="14597" max="14597" width="9.88671875" style="184" customWidth="1"/>
    <col min="14598" max="14598" width="7.5546875" style="184" customWidth="1"/>
    <col min="14599" max="14599" width="7.33203125" style="184" customWidth="1"/>
    <col min="14600" max="14600" width="16.33203125" style="184" customWidth="1"/>
    <col min="14601" max="14848" width="9.33203125" style="184"/>
    <col min="14849" max="14849" width="33" style="184" customWidth="1"/>
    <col min="14850" max="14850" width="9.33203125" style="184"/>
    <col min="14851" max="14852" width="7.6640625" style="184" customWidth="1"/>
    <col min="14853" max="14853" width="9.88671875" style="184" customWidth="1"/>
    <col min="14854" max="14854" width="7.5546875" style="184" customWidth="1"/>
    <col min="14855" max="14855" width="7.33203125" style="184" customWidth="1"/>
    <col min="14856" max="14856" width="16.33203125" style="184" customWidth="1"/>
    <col min="14857" max="15104" width="9.33203125" style="184"/>
    <col min="15105" max="15105" width="33" style="184" customWidth="1"/>
    <col min="15106" max="15106" width="9.33203125" style="184"/>
    <col min="15107" max="15108" width="7.6640625" style="184" customWidth="1"/>
    <col min="15109" max="15109" width="9.88671875" style="184" customWidth="1"/>
    <col min="15110" max="15110" width="7.5546875" style="184" customWidth="1"/>
    <col min="15111" max="15111" width="7.33203125" style="184" customWidth="1"/>
    <col min="15112" max="15112" width="16.33203125" style="184" customWidth="1"/>
    <col min="15113" max="15360" width="9.33203125" style="184"/>
    <col min="15361" max="15361" width="33" style="184" customWidth="1"/>
    <col min="15362" max="15362" width="9.33203125" style="184"/>
    <col min="15363" max="15364" width="7.6640625" style="184" customWidth="1"/>
    <col min="15365" max="15365" width="9.88671875" style="184" customWidth="1"/>
    <col min="15366" max="15366" width="7.5546875" style="184" customWidth="1"/>
    <col min="15367" max="15367" width="7.33203125" style="184" customWidth="1"/>
    <col min="15368" max="15368" width="16.33203125" style="184" customWidth="1"/>
    <col min="15369" max="15616" width="9.33203125" style="184"/>
    <col min="15617" max="15617" width="33" style="184" customWidth="1"/>
    <col min="15618" max="15618" width="9.33203125" style="184"/>
    <col min="15619" max="15620" width="7.6640625" style="184" customWidth="1"/>
    <col min="15621" max="15621" width="9.88671875" style="184" customWidth="1"/>
    <col min="15622" max="15622" width="7.5546875" style="184" customWidth="1"/>
    <col min="15623" max="15623" width="7.33203125" style="184" customWidth="1"/>
    <col min="15624" max="15624" width="16.33203125" style="184" customWidth="1"/>
    <col min="15625" max="15872" width="9.33203125" style="184"/>
    <col min="15873" max="15873" width="33" style="184" customWidth="1"/>
    <col min="15874" max="15874" width="9.33203125" style="184"/>
    <col min="15875" max="15876" width="7.6640625" style="184" customWidth="1"/>
    <col min="15877" max="15877" width="9.88671875" style="184" customWidth="1"/>
    <col min="15878" max="15878" width="7.5546875" style="184" customWidth="1"/>
    <col min="15879" max="15879" width="7.33203125" style="184" customWidth="1"/>
    <col min="15880" max="15880" width="16.33203125" style="184" customWidth="1"/>
    <col min="15881" max="16128" width="9.33203125" style="184"/>
    <col min="16129" max="16129" width="33" style="184" customWidth="1"/>
    <col min="16130" max="16130" width="9.33203125" style="184"/>
    <col min="16131" max="16132" width="7.6640625" style="184" customWidth="1"/>
    <col min="16133" max="16133" width="9.88671875" style="184" customWidth="1"/>
    <col min="16134" max="16134" width="7.5546875" style="184" customWidth="1"/>
    <col min="16135" max="16135" width="7.33203125" style="184" customWidth="1"/>
    <col min="16136" max="16136" width="16.33203125" style="184" customWidth="1"/>
    <col min="16137" max="16384" width="9.33203125" style="184"/>
  </cols>
  <sheetData>
    <row r="1" spans="1:256" ht="15" customHeight="1" x14ac:dyDescent="0.3">
      <c r="A1" s="183" t="s">
        <v>246</v>
      </c>
      <c r="B1" s="183"/>
      <c r="C1" s="183"/>
      <c r="D1" s="183"/>
      <c r="E1" s="183"/>
      <c r="F1" s="183"/>
      <c r="G1" s="183"/>
      <c r="H1" s="183"/>
    </row>
    <row r="2" spans="1:256" x14ac:dyDescent="0.3">
      <c r="A2" s="185" t="s">
        <v>0</v>
      </c>
      <c r="B2" s="186"/>
      <c r="C2" s="186"/>
      <c r="D2" s="186"/>
      <c r="E2" s="186"/>
      <c r="F2" s="186"/>
      <c r="G2" s="186"/>
      <c r="H2" s="187"/>
    </row>
    <row r="3" spans="1:256" x14ac:dyDescent="0.3">
      <c r="A3" s="185" t="s">
        <v>1</v>
      </c>
      <c r="B3" s="186"/>
      <c r="C3" s="186"/>
      <c r="D3" s="186"/>
      <c r="E3" s="186"/>
      <c r="F3" s="186"/>
      <c r="G3" s="186"/>
      <c r="H3" s="187"/>
    </row>
    <row r="4" spans="1:256" ht="12" customHeight="1" x14ac:dyDescent="0.25">
      <c r="A4" s="188" t="s">
        <v>247</v>
      </c>
      <c r="B4" s="188" t="s">
        <v>6</v>
      </c>
      <c r="C4" s="189" t="s">
        <v>248</v>
      </c>
      <c r="D4" s="189" t="s">
        <v>249</v>
      </c>
      <c r="E4" s="189" t="s">
        <v>250</v>
      </c>
      <c r="F4" s="190" t="s">
        <v>10</v>
      </c>
      <c r="G4" s="191" t="s">
        <v>4</v>
      </c>
      <c r="H4" s="189" t="s">
        <v>251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</row>
    <row r="5" spans="1:256" x14ac:dyDescent="0.3">
      <c r="A5" s="193" t="s">
        <v>252</v>
      </c>
      <c r="B5" s="194"/>
      <c r="C5" s="195"/>
      <c r="D5" s="195"/>
      <c r="E5" s="195"/>
      <c r="F5" s="195"/>
      <c r="G5" s="194"/>
      <c r="H5" s="196"/>
    </row>
    <row r="6" spans="1:256" ht="14.25" customHeight="1" x14ac:dyDescent="0.3">
      <c r="A6" s="197" t="s">
        <v>253</v>
      </c>
      <c r="B6" s="198">
        <v>100</v>
      </c>
      <c r="C6" s="199">
        <v>1.7</v>
      </c>
      <c r="D6" s="199">
        <v>5.07</v>
      </c>
      <c r="E6" s="199">
        <v>10.52</v>
      </c>
      <c r="F6" s="199">
        <v>95.4</v>
      </c>
      <c r="G6" s="200" t="s">
        <v>254</v>
      </c>
      <c r="H6" s="201" t="s">
        <v>255</v>
      </c>
    </row>
    <row r="7" spans="1:256" s="207" customFormat="1" ht="13.5" customHeight="1" x14ac:dyDescent="0.25">
      <c r="A7" s="202" t="s">
        <v>141</v>
      </c>
      <c r="B7" s="203">
        <v>90</v>
      </c>
      <c r="C7" s="204">
        <v>11.32</v>
      </c>
      <c r="D7" s="204">
        <v>12.8</v>
      </c>
      <c r="E7" s="204">
        <v>12.2</v>
      </c>
      <c r="F7" s="204">
        <v>207.8</v>
      </c>
      <c r="G7" s="205" t="s">
        <v>142</v>
      </c>
      <c r="H7" s="206" t="s">
        <v>143</v>
      </c>
    </row>
    <row r="8" spans="1:256" ht="13.5" customHeight="1" x14ac:dyDescent="0.25">
      <c r="A8" s="208" t="s">
        <v>66</v>
      </c>
      <c r="B8" s="209">
        <v>150</v>
      </c>
      <c r="C8" s="209">
        <v>5.52</v>
      </c>
      <c r="D8" s="209">
        <v>4.51</v>
      </c>
      <c r="E8" s="209">
        <v>26.45</v>
      </c>
      <c r="F8" s="209">
        <v>168.45</v>
      </c>
      <c r="G8" s="210" t="s">
        <v>67</v>
      </c>
      <c r="H8" s="208" t="s">
        <v>68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256" x14ac:dyDescent="0.25">
      <c r="A9" s="211" t="s">
        <v>57</v>
      </c>
      <c r="B9" s="212">
        <v>222</v>
      </c>
      <c r="C9" s="209">
        <v>0.13</v>
      </c>
      <c r="D9" s="209">
        <v>0.02</v>
      </c>
      <c r="E9" s="209">
        <v>15.2</v>
      </c>
      <c r="F9" s="209">
        <v>62</v>
      </c>
      <c r="G9" s="213" t="s">
        <v>58</v>
      </c>
      <c r="H9" s="214" t="s">
        <v>59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</row>
    <row r="10" spans="1:256" x14ac:dyDescent="0.25">
      <c r="A10" s="215" t="s">
        <v>79</v>
      </c>
      <c r="B10" s="216">
        <v>20</v>
      </c>
      <c r="C10" s="212">
        <f>3.2/2</f>
        <v>1.6</v>
      </c>
      <c r="D10" s="212">
        <f>0.4/2</f>
        <v>0.2</v>
      </c>
      <c r="E10" s="212">
        <f>20.4/2</f>
        <v>10.199999999999999</v>
      </c>
      <c r="F10" s="212">
        <v>50</v>
      </c>
      <c r="G10" s="209" t="s">
        <v>46</v>
      </c>
      <c r="H10" s="217" t="s">
        <v>49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2"/>
    </row>
    <row r="11" spans="1:256" x14ac:dyDescent="0.3">
      <c r="A11" s="218" t="s">
        <v>25</v>
      </c>
      <c r="B11" s="188">
        <f>SUM(B6:B10)</f>
        <v>582</v>
      </c>
      <c r="C11" s="219">
        <f>SUM(C6:C10)</f>
        <v>20.27</v>
      </c>
      <c r="D11" s="219">
        <f>SUM(D6:D10)</f>
        <v>22.6</v>
      </c>
      <c r="E11" s="219">
        <f>SUM(E6:E10)</f>
        <v>74.570000000000007</v>
      </c>
      <c r="F11" s="219">
        <f>SUM(F6:F10)</f>
        <v>583.65000000000009</v>
      </c>
      <c r="G11" s="220"/>
      <c r="H11" s="221"/>
    </row>
    <row r="12" spans="1:256" x14ac:dyDescent="0.3">
      <c r="A12" s="185" t="s">
        <v>50</v>
      </c>
      <c r="B12" s="186"/>
      <c r="C12" s="186"/>
      <c r="D12" s="186"/>
      <c r="E12" s="186"/>
      <c r="F12" s="186"/>
      <c r="G12" s="186"/>
      <c r="H12" s="187"/>
      <c r="M12" s="222"/>
    </row>
    <row r="13" spans="1:256" ht="11.25" customHeight="1" x14ac:dyDescent="0.25">
      <c r="A13" s="188" t="s">
        <v>247</v>
      </c>
      <c r="B13" s="188" t="s">
        <v>6</v>
      </c>
      <c r="C13" s="189" t="s">
        <v>248</v>
      </c>
      <c r="D13" s="189" t="s">
        <v>249</v>
      </c>
      <c r="E13" s="189" t="s">
        <v>250</v>
      </c>
      <c r="F13" s="190" t="s">
        <v>10</v>
      </c>
      <c r="G13" s="191" t="s">
        <v>4</v>
      </c>
      <c r="H13" s="189" t="s">
        <v>251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</row>
    <row r="14" spans="1:256" x14ac:dyDescent="0.3">
      <c r="A14" s="193" t="s">
        <v>252</v>
      </c>
      <c r="B14" s="194"/>
      <c r="C14" s="195"/>
      <c r="D14" s="195"/>
      <c r="E14" s="195"/>
      <c r="F14" s="195"/>
      <c r="G14" s="194"/>
      <c r="H14" s="196"/>
    </row>
    <row r="15" spans="1:256" ht="13.5" customHeight="1" x14ac:dyDescent="0.25">
      <c r="A15" s="221" t="s">
        <v>256</v>
      </c>
      <c r="B15" s="223">
        <v>70</v>
      </c>
      <c r="C15" s="199">
        <v>2.99</v>
      </c>
      <c r="D15" s="199">
        <v>10</v>
      </c>
      <c r="E15" s="199">
        <v>2.15</v>
      </c>
      <c r="F15" s="199">
        <v>110.46</v>
      </c>
      <c r="G15" s="224" t="s">
        <v>257</v>
      </c>
      <c r="H15" s="225" t="s">
        <v>258</v>
      </c>
    </row>
    <row r="16" spans="1:256" s="207" customFormat="1" x14ac:dyDescent="0.25">
      <c r="A16" s="202" t="s">
        <v>51</v>
      </c>
      <c r="B16" s="226">
        <v>150</v>
      </c>
      <c r="C16" s="227">
        <v>15.42</v>
      </c>
      <c r="D16" s="227">
        <v>13.62</v>
      </c>
      <c r="E16" s="227">
        <v>42.28</v>
      </c>
      <c r="F16" s="227">
        <v>361.12</v>
      </c>
      <c r="G16" s="226" t="s">
        <v>52</v>
      </c>
      <c r="H16" s="228" t="s">
        <v>53</v>
      </c>
    </row>
    <row r="17" spans="1:256" x14ac:dyDescent="0.25">
      <c r="A17" s="208" t="s">
        <v>259</v>
      </c>
      <c r="B17" s="216">
        <v>50</v>
      </c>
      <c r="C17" s="199">
        <v>3.5</v>
      </c>
      <c r="D17" s="199">
        <v>2.8</v>
      </c>
      <c r="E17" s="199">
        <v>15.1</v>
      </c>
      <c r="F17" s="199">
        <v>102.4</v>
      </c>
      <c r="G17" s="210" t="s">
        <v>260</v>
      </c>
      <c r="H17" s="229" t="s">
        <v>261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pans="1:256" x14ac:dyDescent="0.25">
      <c r="A18" s="217" t="s">
        <v>21</v>
      </c>
      <c r="B18" s="213">
        <v>215</v>
      </c>
      <c r="C18" s="213">
        <v>7.0000000000000007E-2</v>
      </c>
      <c r="D18" s="213">
        <v>0.02</v>
      </c>
      <c r="E18" s="213">
        <v>15</v>
      </c>
      <c r="F18" s="213">
        <v>60</v>
      </c>
      <c r="G18" s="213" t="s">
        <v>22</v>
      </c>
      <c r="H18" s="230" t="s">
        <v>23</v>
      </c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x14ac:dyDescent="0.25">
      <c r="A19" s="215" t="s">
        <v>45</v>
      </c>
      <c r="B19" s="212">
        <v>20</v>
      </c>
      <c r="C19" s="231">
        <v>1.3</v>
      </c>
      <c r="D19" s="231">
        <v>0.2</v>
      </c>
      <c r="E19" s="231">
        <v>8.6</v>
      </c>
      <c r="F19" s="231">
        <v>43</v>
      </c>
      <c r="G19" s="232">
        <v>11</v>
      </c>
      <c r="H19" s="217" t="s">
        <v>47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x14ac:dyDescent="0.3">
      <c r="A20" s="218" t="s">
        <v>25</v>
      </c>
      <c r="B20" s="188">
        <f>SUM(B15:B19)</f>
        <v>505</v>
      </c>
      <c r="C20" s="219">
        <f>SUM(C15:C19)</f>
        <v>23.28</v>
      </c>
      <c r="D20" s="219">
        <f>SUM(D15:D19)</f>
        <v>26.639999999999997</v>
      </c>
      <c r="E20" s="219">
        <f>SUM(E15:E19)</f>
        <v>83.13</v>
      </c>
      <c r="F20" s="219">
        <f>SUM(F15:F19)</f>
        <v>676.98</v>
      </c>
      <c r="G20" s="220"/>
      <c r="H20" s="221"/>
    </row>
    <row r="21" spans="1:256" x14ac:dyDescent="0.3">
      <c r="A21" s="185" t="s">
        <v>72</v>
      </c>
      <c r="B21" s="186"/>
      <c r="C21" s="186"/>
      <c r="D21" s="186"/>
      <c r="E21" s="186"/>
      <c r="F21" s="186"/>
      <c r="G21" s="186"/>
      <c r="H21" s="187"/>
    </row>
    <row r="22" spans="1:256" ht="9" customHeight="1" x14ac:dyDescent="0.25">
      <c r="A22" s="188" t="s">
        <v>247</v>
      </c>
      <c r="B22" s="188" t="s">
        <v>6</v>
      </c>
      <c r="C22" s="189" t="s">
        <v>248</v>
      </c>
      <c r="D22" s="189" t="s">
        <v>249</v>
      </c>
      <c r="E22" s="189" t="s">
        <v>250</v>
      </c>
      <c r="F22" s="190" t="s">
        <v>10</v>
      </c>
      <c r="G22" s="191" t="s">
        <v>4</v>
      </c>
      <c r="H22" s="189" t="s">
        <v>251</v>
      </c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x14ac:dyDescent="0.3">
      <c r="A23" s="193" t="s">
        <v>252</v>
      </c>
      <c r="B23" s="194"/>
      <c r="C23" s="195"/>
      <c r="D23" s="195"/>
      <c r="E23" s="195"/>
      <c r="F23" s="195"/>
      <c r="G23" s="194"/>
      <c r="H23" s="196"/>
    </row>
    <row r="24" spans="1:256" x14ac:dyDescent="0.25">
      <c r="A24" s="197" t="s">
        <v>262</v>
      </c>
      <c r="B24" s="198">
        <v>50</v>
      </c>
      <c r="C24" s="199">
        <v>0.55000000000000004</v>
      </c>
      <c r="D24" s="199">
        <v>0.1</v>
      </c>
      <c r="E24" s="199">
        <v>1.9</v>
      </c>
      <c r="F24" s="199">
        <v>11</v>
      </c>
      <c r="G24" s="200" t="s">
        <v>263</v>
      </c>
      <c r="H24" s="229" t="s">
        <v>264</v>
      </c>
    </row>
    <row r="25" spans="1:256" s="207" customFormat="1" ht="13.5" customHeight="1" x14ac:dyDescent="0.25">
      <c r="A25" s="233" t="s">
        <v>83</v>
      </c>
      <c r="B25" s="203">
        <v>90</v>
      </c>
      <c r="C25" s="204">
        <v>16.649999999999999</v>
      </c>
      <c r="D25" s="204">
        <v>15.96</v>
      </c>
      <c r="E25" s="204">
        <v>12.21</v>
      </c>
      <c r="F25" s="204">
        <v>258.91000000000003</v>
      </c>
      <c r="G25" s="234" t="s">
        <v>84</v>
      </c>
      <c r="H25" s="235" t="s">
        <v>85</v>
      </c>
    </row>
    <row r="26" spans="1:256" x14ac:dyDescent="0.25">
      <c r="A26" s="217" t="s">
        <v>36</v>
      </c>
      <c r="B26" s="209">
        <v>150</v>
      </c>
      <c r="C26" s="213">
        <v>3.06</v>
      </c>
      <c r="D26" s="213">
        <v>4.8</v>
      </c>
      <c r="E26" s="213">
        <v>20.440000000000001</v>
      </c>
      <c r="F26" s="213">
        <v>137.25</v>
      </c>
      <c r="G26" s="209" t="s">
        <v>37</v>
      </c>
      <c r="H26" s="217" t="s">
        <v>38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x14ac:dyDescent="0.25">
      <c r="A27" s="211" t="s">
        <v>57</v>
      </c>
      <c r="B27" s="212">
        <v>222</v>
      </c>
      <c r="C27" s="209">
        <v>0.13</v>
      </c>
      <c r="D27" s="209">
        <v>0.02</v>
      </c>
      <c r="E27" s="209">
        <v>15.2</v>
      </c>
      <c r="F27" s="209">
        <v>62</v>
      </c>
      <c r="G27" s="213" t="s">
        <v>58</v>
      </c>
      <c r="H27" s="214" t="s">
        <v>59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x14ac:dyDescent="0.25">
      <c r="A28" s="215" t="s">
        <v>79</v>
      </c>
      <c r="B28" s="216">
        <v>20</v>
      </c>
      <c r="C28" s="212">
        <f>3.2/2</f>
        <v>1.6</v>
      </c>
      <c r="D28" s="212">
        <f>0.4/2</f>
        <v>0.2</v>
      </c>
      <c r="E28" s="212">
        <f>20.4/2</f>
        <v>10.199999999999999</v>
      </c>
      <c r="F28" s="212">
        <v>50</v>
      </c>
      <c r="G28" s="209" t="s">
        <v>46</v>
      </c>
      <c r="H28" s="217" t="s">
        <v>49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x14ac:dyDescent="0.3">
      <c r="A29" s="218" t="s">
        <v>25</v>
      </c>
      <c r="B29" s="188">
        <f>SUM(B24:B28)</f>
        <v>532</v>
      </c>
      <c r="C29" s="219">
        <f>SUM(C24:C28)</f>
        <v>21.99</v>
      </c>
      <c r="D29" s="219">
        <f>SUM(D24:D28)</f>
        <v>21.080000000000002</v>
      </c>
      <c r="E29" s="219">
        <f>SUM(E24:E28)</f>
        <v>59.95</v>
      </c>
      <c r="F29" s="219">
        <f>SUM(F24:F28)</f>
        <v>519.16000000000008</v>
      </c>
      <c r="G29" s="220"/>
      <c r="H29" s="221"/>
    </row>
    <row r="30" spans="1:256" x14ac:dyDescent="0.3">
      <c r="A30" s="185" t="s">
        <v>92</v>
      </c>
      <c r="B30" s="186"/>
      <c r="C30" s="186"/>
      <c r="D30" s="186"/>
      <c r="E30" s="186"/>
      <c r="F30" s="186"/>
      <c r="G30" s="186"/>
      <c r="H30" s="187"/>
    </row>
    <row r="31" spans="1:256" ht="12" customHeight="1" x14ac:dyDescent="0.25">
      <c r="A31" s="188" t="s">
        <v>247</v>
      </c>
      <c r="B31" s="188" t="s">
        <v>6</v>
      </c>
      <c r="C31" s="189" t="s">
        <v>248</v>
      </c>
      <c r="D31" s="189" t="s">
        <v>249</v>
      </c>
      <c r="E31" s="189" t="s">
        <v>250</v>
      </c>
      <c r="F31" s="190" t="s">
        <v>10</v>
      </c>
      <c r="G31" s="191" t="s">
        <v>4</v>
      </c>
      <c r="H31" s="189" t="s">
        <v>251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x14ac:dyDescent="0.3">
      <c r="A32" s="193" t="s">
        <v>252</v>
      </c>
      <c r="B32" s="194"/>
      <c r="C32" s="195"/>
      <c r="D32" s="195"/>
      <c r="E32" s="195"/>
      <c r="F32" s="195"/>
      <c r="G32" s="194"/>
      <c r="H32" s="196"/>
    </row>
    <row r="33" spans="1:256" x14ac:dyDescent="0.25">
      <c r="A33" s="236" t="s">
        <v>265</v>
      </c>
      <c r="B33" s="223">
        <v>100</v>
      </c>
      <c r="C33" s="237">
        <v>0.94</v>
      </c>
      <c r="D33" s="237">
        <v>10.14</v>
      </c>
      <c r="E33" s="237">
        <v>2.38</v>
      </c>
      <c r="F33" s="237">
        <v>104.9</v>
      </c>
      <c r="G33" s="200" t="s">
        <v>266</v>
      </c>
      <c r="H33" s="225" t="s">
        <v>267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239" customFormat="1" ht="13.5" customHeight="1" x14ac:dyDescent="0.25">
      <c r="A34" s="202" t="s">
        <v>131</v>
      </c>
      <c r="B34" s="226">
        <v>90</v>
      </c>
      <c r="C34" s="227">
        <v>14.68</v>
      </c>
      <c r="D34" s="227">
        <v>9.98</v>
      </c>
      <c r="E34" s="227">
        <v>11.03</v>
      </c>
      <c r="F34" s="227">
        <v>180.7</v>
      </c>
      <c r="G34" s="238" t="s">
        <v>132</v>
      </c>
      <c r="H34" s="235" t="s">
        <v>133</v>
      </c>
    </row>
    <row r="35" spans="1:256" x14ac:dyDescent="0.25">
      <c r="A35" s="215" t="s">
        <v>104</v>
      </c>
      <c r="B35" s="240">
        <v>150</v>
      </c>
      <c r="C35" s="241">
        <v>8.6</v>
      </c>
      <c r="D35" s="241">
        <v>6.09</v>
      </c>
      <c r="E35" s="241">
        <v>38.64</v>
      </c>
      <c r="F35" s="241">
        <v>243.75</v>
      </c>
      <c r="G35" s="213" t="s">
        <v>105</v>
      </c>
      <c r="H35" s="242" t="s">
        <v>106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x14ac:dyDescent="0.25">
      <c r="A36" s="215" t="s">
        <v>268</v>
      </c>
      <c r="B36" s="243">
        <v>50</v>
      </c>
      <c r="C36" s="199">
        <v>3.5</v>
      </c>
      <c r="D36" s="199">
        <v>4.01</v>
      </c>
      <c r="E36" s="199">
        <v>24.35</v>
      </c>
      <c r="F36" s="199">
        <v>147.5</v>
      </c>
      <c r="G36" s="244" t="s">
        <v>269</v>
      </c>
      <c r="H36" s="229" t="s">
        <v>270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x14ac:dyDescent="0.25">
      <c r="A37" s="217" t="s">
        <v>21</v>
      </c>
      <c r="B37" s="213">
        <v>215</v>
      </c>
      <c r="C37" s="213">
        <v>7.0000000000000007E-2</v>
      </c>
      <c r="D37" s="213">
        <v>0.02</v>
      </c>
      <c r="E37" s="213">
        <v>15</v>
      </c>
      <c r="F37" s="213">
        <v>60</v>
      </c>
      <c r="G37" s="213" t="s">
        <v>22</v>
      </c>
      <c r="H37" s="230" t="s">
        <v>23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x14ac:dyDescent="0.25">
      <c r="A38" s="215" t="s">
        <v>45</v>
      </c>
      <c r="B38" s="212">
        <v>20</v>
      </c>
      <c r="C38" s="231">
        <v>1.3</v>
      </c>
      <c r="D38" s="231">
        <v>0.2</v>
      </c>
      <c r="E38" s="231">
        <v>8.6</v>
      </c>
      <c r="F38" s="231">
        <v>43</v>
      </c>
      <c r="G38" s="232">
        <v>11</v>
      </c>
      <c r="H38" s="217" t="s">
        <v>47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x14ac:dyDescent="0.3">
      <c r="A39" s="218" t="s">
        <v>25</v>
      </c>
      <c r="B39" s="188">
        <f>SUM(B33:B38)</f>
        <v>625</v>
      </c>
      <c r="C39" s="219">
        <f>SUM(C33:C38)</f>
        <v>29.09</v>
      </c>
      <c r="D39" s="219">
        <f>SUM(D33:D38)</f>
        <v>30.439999999999998</v>
      </c>
      <c r="E39" s="219">
        <f>SUM(E33:E38)</f>
        <v>100</v>
      </c>
      <c r="F39" s="219">
        <f>SUM(F33:F38)</f>
        <v>779.85</v>
      </c>
      <c r="G39" s="220"/>
      <c r="H39" s="245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6"/>
      <c r="IC39" s="246"/>
      <c r="ID39" s="246"/>
      <c r="IE39" s="246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  <c r="IR39" s="246"/>
      <c r="IS39" s="246"/>
      <c r="IT39" s="246"/>
      <c r="IU39" s="246"/>
      <c r="IV39" s="246"/>
    </row>
    <row r="40" spans="1:256" x14ac:dyDescent="0.3">
      <c r="A40" s="185" t="s">
        <v>111</v>
      </c>
      <c r="B40" s="186"/>
      <c r="C40" s="186"/>
      <c r="D40" s="186"/>
      <c r="E40" s="186"/>
      <c r="F40" s="186"/>
      <c r="G40" s="186"/>
      <c r="H40" s="187"/>
    </row>
    <row r="41" spans="1:256" ht="10.5" customHeight="1" x14ac:dyDescent="0.25">
      <c r="A41" s="188" t="s">
        <v>247</v>
      </c>
      <c r="B41" s="188" t="s">
        <v>6</v>
      </c>
      <c r="C41" s="189" t="s">
        <v>248</v>
      </c>
      <c r="D41" s="189" t="s">
        <v>249</v>
      </c>
      <c r="E41" s="189" t="s">
        <v>250</v>
      </c>
      <c r="F41" s="190" t="s">
        <v>10</v>
      </c>
      <c r="G41" s="191" t="s">
        <v>4</v>
      </c>
      <c r="H41" s="189" t="s">
        <v>251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x14ac:dyDescent="0.3">
      <c r="A42" s="193" t="s">
        <v>252</v>
      </c>
      <c r="B42" s="194"/>
      <c r="C42" s="195"/>
      <c r="D42" s="195"/>
      <c r="E42" s="195"/>
      <c r="F42" s="195"/>
      <c r="G42" s="194"/>
      <c r="H42" s="196"/>
    </row>
    <row r="43" spans="1:256" x14ac:dyDescent="0.25">
      <c r="A43" s="197" t="s">
        <v>271</v>
      </c>
      <c r="B43" s="198">
        <v>50</v>
      </c>
      <c r="C43" s="199">
        <v>0.35</v>
      </c>
      <c r="D43" s="199">
        <v>0.05</v>
      </c>
      <c r="E43" s="199">
        <v>0.95</v>
      </c>
      <c r="F43" s="199">
        <v>6</v>
      </c>
      <c r="G43" s="200" t="s">
        <v>272</v>
      </c>
      <c r="H43" s="229" t="s">
        <v>264</v>
      </c>
    </row>
    <row r="44" spans="1:256" x14ac:dyDescent="0.3">
      <c r="A44" s="221" t="s">
        <v>273</v>
      </c>
      <c r="B44" s="198">
        <v>90</v>
      </c>
      <c r="C44" s="247">
        <v>8.1</v>
      </c>
      <c r="D44" s="247">
        <v>12.6</v>
      </c>
      <c r="E44" s="247">
        <v>3.39</v>
      </c>
      <c r="F44" s="247">
        <v>156.5</v>
      </c>
      <c r="G44" s="200" t="s">
        <v>274</v>
      </c>
      <c r="H44" s="221" t="s">
        <v>275</v>
      </c>
    </row>
    <row r="45" spans="1:256" ht="24" x14ac:dyDescent="0.3">
      <c r="A45" s="208" t="s">
        <v>86</v>
      </c>
      <c r="B45" s="216">
        <v>120</v>
      </c>
      <c r="C45" s="199">
        <v>2.92</v>
      </c>
      <c r="D45" s="199">
        <v>4.3</v>
      </c>
      <c r="E45" s="199">
        <v>29.34</v>
      </c>
      <c r="F45" s="199">
        <v>167.8</v>
      </c>
      <c r="G45" s="248" t="s">
        <v>276</v>
      </c>
      <c r="H45" s="230" t="s">
        <v>277</v>
      </c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  <c r="HK45" s="249"/>
      <c r="HL45" s="249"/>
      <c r="HM45" s="249"/>
      <c r="HN45" s="249"/>
      <c r="HO45" s="249"/>
      <c r="HP45" s="249"/>
      <c r="HQ45" s="249"/>
      <c r="HR45" s="249"/>
      <c r="HS45" s="249"/>
      <c r="HT45" s="249"/>
      <c r="HU45" s="249"/>
      <c r="HV45" s="249"/>
      <c r="HW45" s="249"/>
      <c r="HX45" s="249"/>
      <c r="HY45" s="249"/>
      <c r="HZ45" s="249"/>
      <c r="IA45" s="249"/>
      <c r="IB45" s="249"/>
      <c r="IC45" s="249"/>
      <c r="ID45" s="249"/>
      <c r="IE45" s="249"/>
      <c r="IF45" s="249"/>
      <c r="IG45" s="249"/>
      <c r="IH45" s="249"/>
      <c r="II45" s="249"/>
      <c r="IJ45" s="249"/>
      <c r="IK45" s="249"/>
      <c r="IL45" s="249"/>
      <c r="IM45" s="249"/>
      <c r="IN45" s="249"/>
      <c r="IO45" s="249"/>
      <c r="IP45" s="249"/>
      <c r="IQ45" s="249"/>
      <c r="IR45" s="249"/>
      <c r="IS45" s="249"/>
      <c r="IT45" s="249"/>
      <c r="IU45" s="249"/>
      <c r="IV45" s="249"/>
    </row>
    <row r="46" spans="1:256" x14ac:dyDescent="0.25">
      <c r="A46" s="211" t="s">
        <v>57</v>
      </c>
      <c r="B46" s="212">
        <v>222</v>
      </c>
      <c r="C46" s="209">
        <v>0.13</v>
      </c>
      <c r="D46" s="209">
        <v>0.02</v>
      </c>
      <c r="E46" s="209">
        <v>15.2</v>
      </c>
      <c r="F46" s="209">
        <v>62</v>
      </c>
      <c r="G46" s="213" t="s">
        <v>58</v>
      </c>
      <c r="H46" s="214" t="s">
        <v>59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x14ac:dyDescent="0.25">
      <c r="A47" s="215" t="s">
        <v>79</v>
      </c>
      <c r="B47" s="216">
        <v>20</v>
      </c>
      <c r="C47" s="212">
        <f>3.2/2</f>
        <v>1.6</v>
      </c>
      <c r="D47" s="212">
        <f>0.4/2</f>
        <v>0.2</v>
      </c>
      <c r="E47" s="212">
        <f>20.4/2</f>
        <v>10.199999999999999</v>
      </c>
      <c r="F47" s="212">
        <v>50</v>
      </c>
      <c r="G47" s="209" t="s">
        <v>46</v>
      </c>
      <c r="H47" s="217" t="s">
        <v>49</v>
      </c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x14ac:dyDescent="0.3">
      <c r="A48" s="218" t="s">
        <v>25</v>
      </c>
      <c r="B48" s="188">
        <f>SUM(B43:B47)</f>
        <v>502</v>
      </c>
      <c r="C48" s="219">
        <f>SUM(C43:C47)</f>
        <v>13.1</v>
      </c>
      <c r="D48" s="219">
        <f>SUM(D43:D47)</f>
        <v>17.169999999999998</v>
      </c>
      <c r="E48" s="219">
        <f>SUM(E43:E47)</f>
        <v>59.08</v>
      </c>
      <c r="F48" s="219">
        <f>SUM(F43:F47)</f>
        <v>442.3</v>
      </c>
      <c r="G48" s="220"/>
      <c r="H48" s="245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6"/>
      <c r="IC48" s="246"/>
      <c r="ID48" s="246"/>
      <c r="IE48" s="246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  <c r="IR48" s="246"/>
      <c r="IS48" s="246"/>
      <c r="IT48" s="246"/>
      <c r="IU48" s="246"/>
      <c r="IV48" s="246"/>
    </row>
    <row r="49" spans="1:256" x14ac:dyDescent="0.3">
      <c r="A49" s="185" t="s">
        <v>124</v>
      </c>
      <c r="B49" s="186"/>
      <c r="C49" s="186"/>
      <c r="D49" s="186"/>
      <c r="E49" s="186"/>
      <c r="F49" s="186"/>
      <c r="G49" s="186"/>
      <c r="H49" s="187"/>
    </row>
    <row r="50" spans="1:256" ht="9.75" customHeight="1" x14ac:dyDescent="0.25">
      <c r="A50" s="188" t="s">
        <v>247</v>
      </c>
      <c r="B50" s="188" t="s">
        <v>6</v>
      </c>
      <c r="C50" s="189" t="s">
        <v>248</v>
      </c>
      <c r="D50" s="189" t="s">
        <v>249</v>
      </c>
      <c r="E50" s="189" t="s">
        <v>250</v>
      </c>
      <c r="F50" s="190" t="s">
        <v>10</v>
      </c>
      <c r="G50" s="191" t="s">
        <v>4</v>
      </c>
      <c r="H50" s="189" t="s">
        <v>251</v>
      </c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x14ac:dyDescent="0.3">
      <c r="A51" s="193" t="s">
        <v>252</v>
      </c>
      <c r="B51" s="194"/>
      <c r="C51" s="195"/>
      <c r="D51" s="195"/>
      <c r="E51" s="195"/>
      <c r="F51" s="195"/>
      <c r="G51" s="194"/>
      <c r="H51" s="196"/>
    </row>
    <row r="52" spans="1:256" x14ac:dyDescent="0.25">
      <c r="A52" s="221" t="s">
        <v>278</v>
      </c>
      <c r="B52" s="223">
        <v>100</v>
      </c>
      <c r="C52" s="199">
        <v>1.85</v>
      </c>
      <c r="D52" s="199">
        <v>10.06</v>
      </c>
      <c r="E52" s="199">
        <v>8.42</v>
      </c>
      <c r="F52" s="199">
        <v>130.91999999999999</v>
      </c>
      <c r="G52" s="250" t="s">
        <v>279</v>
      </c>
      <c r="H52" s="229" t="s">
        <v>280</v>
      </c>
    </row>
    <row r="53" spans="1:256" x14ac:dyDescent="0.3">
      <c r="A53" s="251" t="s">
        <v>281</v>
      </c>
      <c r="B53" s="223">
        <v>230</v>
      </c>
      <c r="C53" s="252">
        <v>16.8</v>
      </c>
      <c r="D53" s="252">
        <v>14</v>
      </c>
      <c r="E53" s="252">
        <v>19.96</v>
      </c>
      <c r="F53" s="252">
        <v>273.3</v>
      </c>
      <c r="G53" s="200" t="s">
        <v>282</v>
      </c>
      <c r="H53" s="253" t="s">
        <v>283</v>
      </c>
      <c r="L53" s="254"/>
      <c r="M53" s="255"/>
      <c r="N53" s="256"/>
    </row>
    <row r="54" spans="1:256" x14ac:dyDescent="0.25">
      <c r="A54" s="217" t="s">
        <v>21</v>
      </c>
      <c r="B54" s="209">
        <v>215</v>
      </c>
      <c r="C54" s="209">
        <v>7.0000000000000007E-2</v>
      </c>
      <c r="D54" s="209">
        <v>0.02</v>
      </c>
      <c r="E54" s="209">
        <v>15</v>
      </c>
      <c r="F54" s="209">
        <v>60</v>
      </c>
      <c r="G54" s="213" t="s">
        <v>22</v>
      </c>
      <c r="H54" s="230" t="s">
        <v>23</v>
      </c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x14ac:dyDescent="0.25">
      <c r="A55" s="215" t="s">
        <v>45</v>
      </c>
      <c r="B55" s="212">
        <v>20</v>
      </c>
      <c r="C55" s="231">
        <v>1.3</v>
      </c>
      <c r="D55" s="231">
        <v>0.2</v>
      </c>
      <c r="E55" s="231">
        <v>8.6</v>
      </c>
      <c r="F55" s="231">
        <v>43</v>
      </c>
      <c r="G55" s="232">
        <v>11</v>
      </c>
      <c r="H55" s="217" t="s">
        <v>47</v>
      </c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x14ac:dyDescent="0.3">
      <c r="A56" s="218" t="s">
        <v>25</v>
      </c>
      <c r="B56" s="188">
        <f>SUM(B52:B55)</f>
        <v>565</v>
      </c>
      <c r="C56" s="219">
        <f>SUM(C52:C55)</f>
        <v>20.020000000000003</v>
      </c>
      <c r="D56" s="219">
        <f>SUM(D52:D55)</f>
        <v>24.28</v>
      </c>
      <c r="E56" s="219">
        <f>SUM(E52:E55)</f>
        <v>51.980000000000004</v>
      </c>
      <c r="F56" s="219">
        <f>SUM(F52:F55)</f>
        <v>507.22</v>
      </c>
      <c r="G56" s="220"/>
      <c r="H56" s="245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</row>
    <row r="57" spans="1:256" x14ac:dyDescent="0.3">
      <c r="A57" s="185" t="s">
        <v>137</v>
      </c>
      <c r="B57" s="186"/>
      <c r="C57" s="186"/>
      <c r="D57" s="186"/>
      <c r="E57" s="186"/>
      <c r="F57" s="186"/>
      <c r="G57" s="186"/>
      <c r="H57" s="187"/>
    </row>
    <row r="58" spans="1:256" x14ac:dyDescent="0.3">
      <c r="A58" s="185" t="s">
        <v>1</v>
      </c>
      <c r="B58" s="186"/>
      <c r="C58" s="186"/>
      <c r="D58" s="186"/>
      <c r="E58" s="186"/>
      <c r="F58" s="186"/>
      <c r="G58" s="186"/>
      <c r="H58" s="187"/>
    </row>
    <row r="59" spans="1:256" ht="11.25" customHeight="1" x14ac:dyDescent="0.25">
      <c r="A59" s="188" t="s">
        <v>247</v>
      </c>
      <c r="B59" s="188" t="s">
        <v>6</v>
      </c>
      <c r="C59" s="189" t="s">
        <v>248</v>
      </c>
      <c r="D59" s="189" t="s">
        <v>249</v>
      </c>
      <c r="E59" s="189" t="s">
        <v>250</v>
      </c>
      <c r="F59" s="190" t="s">
        <v>10</v>
      </c>
      <c r="G59" s="191" t="s">
        <v>4</v>
      </c>
      <c r="H59" s="189" t="s">
        <v>251</v>
      </c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x14ac:dyDescent="0.3">
      <c r="A60" s="193" t="s">
        <v>252</v>
      </c>
      <c r="B60" s="194"/>
      <c r="C60" s="195"/>
      <c r="D60" s="195"/>
      <c r="E60" s="195"/>
      <c r="F60" s="195"/>
      <c r="G60" s="194"/>
      <c r="H60" s="196"/>
    </row>
    <row r="61" spans="1:256" x14ac:dyDescent="0.25">
      <c r="A61" s="197" t="s">
        <v>262</v>
      </c>
      <c r="B61" s="198">
        <v>50</v>
      </c>
      <c r="C61" s="199">
        <v>0.55000000000000004</v>
      </c>
      <c r="D61" s="199">
        <v>0.1</v>
      </c>
      <c r="E61" s="199">
        <v>1.9</v>
      </c>
      <c r="F61" s="199">
        <v>11</v>
      </c>
      <c r="G61" s="200" t="s">
        <v>263</v>
      </c>
      <c r="H61" s="229" t="s">
        <v>264</v>
      </c>
    </row>
    <row r="62" spans="1:256" ht="12.75" customHeight="1" x14ac:dyDescent="0.3">
      <c r="A62" s="257" t="s">
        <v>157</v>
      </c>
      <c r="B62" s="258">
        <v>90</v>
      </c>
      <c r="C62" s="259">
        <v>14.7</v>
      </c>
      <c r="D62" s="259">
        <f>12.3*0.9</f>
        <v>11.07</v>
      </c>
      <c r="E62" s="259">
        <v>12.95</v>
      </c>
      <c r="F62" s="259">
        <f>242.41*0.9</f>
        <v>218.16900000000001</v>
      </c>
      <c r="G62" s="260" t="s">
        <v>158</v>
      </c>
      <c r="H62" s="253" t="s">
        <v>159</v>
      </c>
    </row>
    <row r="63" spans="1:256" ht="24" x14ac:dyDescent="0.25">
      <c r="A63" s="208" t="s">
        <v>86</v>
      </c>
      <c r="B63" s="216">
        <v>150</v>
      </c>
      <c r="C63" s="232">
        <v>3.65</v>
      </c>
      <c r="D63" s="232">
        <v>5.37</v>
      </c>
      <c r="E63" s="232">
        <v>36.68</v>
      </c>
      <c r="F63" s="232">
        <v>209.7</v>
      </c>
      <c r="G63" s="213" t="s">
        <v>87</v>
      </c>
      <c r="H63" s="230" t="s">
        <v>88</v>
      </c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x14ac:dyDescent="0.25">
      <c r="A64" s="208" t="s">
        <v>284</v>
      </c>
      <c r="B64" s="216">
        <v>50</v>
      </c>
      <c r="C64" s="199">
        <v>5.15</v>
      </c>
      <c r="D64" s="199">
        <v>8.4</v>
      </c>
      <c r="E64" s="199">
        <v>40.880000000000003</v>
      </c>
      <c r="F64" s="199">
        <v>219.57</v>
      </c>
      <c r="G64" s="248" t="s">
        <v>285</v>
      </c>
      <c r="H64" s="261" t="s">
        <v>286</v>
      </c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49"/>
      <c r="FE64" s="249"/>
      <c r="FF64" s="249"/>
      <c r="FG64" s="249"/>
      <c r="FH64" s="249"/>
      <c r="FI64" s="249"/>
      <c r="FJ64" s="249"/>
      <c r="FK64" s="249"/>
      <c r="FL64" s="249"/>
      <c r="FM64" s="249"/>
      <c r="FN64" s="249"/>
      <c r="FO64" s="249"/>
      <c r="FP64" s="249"/>
      <c r="FQ64" s="249"/>
      <c r="FR64" s="249"/>
      <c r="FS64" s="249"/>
      <c r="FT64" s="249"/>
      <c r="FU64" s="249"/>
      <c r="FV64" s="249"/>
      <c r="FW64" s="249"/>
      <c r="FX64" s="249"/>
      <c r="FY64" s="249"/>
      <c r="FZ64" s="249"/>
      <c r="GA64" s="249"/>
      <c r="GB64" s="249"/>
      <c r="GC64" s="249"/>
      <c r="GD64" s="249"/>
      <c r="GE64" s="249"/>
      <c r="GF64" s="249"/>
      <c r="GG64" s="249"/>
      <c r="GH64" s="249"/>
      <c r="GI64" s="249"/>
      <c r="GJ64" s="249"/>
      <c r="GK64" s="249"/>
      <c r="GL64" s="249"/>
      <c r="GM64" s="249"/>
      <c r="GN64" s="249"/>
      <c r="GO64" s="249"/>
      <c r="GP64" s="249"/>
      <c r="GQ64" s="249"/>
      <c r="GR64" s="249"/>
      <c r="GS64" s="249"/>
      <c r="GT64" s="249"/>
      <c r="GU64" s="249"/>
      <c r="GV64" s="249"/>
      <c r="GW64" s="249"/>
      <c r="GX64" s="249"/>
      <c r="GY64" s="249"/>
      <c r="GZ64" s="249"/>
      <c r="HA64" s="249"/>
      <c r="HB64" s="249"/>
      <c r="HC64" s="249"/>
      <c r="HD64" s="249"/>
      <c r="HE64" s="249"/>
      <c r="HF64" s="249"/>
      <c r="HG64" s="249"/>
      <c r="HH64" s="249"/>
      <c r="HI64" s="249"/>
      <c r="HJ64" s="249"/>
      <c r="HK64" s="249"/>
      <c r="HL64" s="249"/>
      <c r="HM64" s="249"/>
      <c r="HN64" s="249"/>
      <c r="HO64" s="249"/>
      <c r="HP64" s="249"/>
      <c r="HQ64" s="249"/>
      <c r="HR64" s="249"/>
      <c r="HS64" s="249"/>
      <c r="HT64" s="249"/>
      <c r="HU64" s="249"/>
      <c r="HV64" s="249"/>
      <c r="HW64" s="249"/>
      <c r="HX64" s="249"/>
      <c r="HY64" s="249"/>
      <c r="HZ64" s="249"/>
      <c r="IA64" s="249"/>
      <c r="IB64" s="249"/>
      <c r="IC64" s="249"/>
      <c r="ID64" s="249"/>
      <c r="IE64" s="249"/>
      <c r="IF64" s="249"/>
      <c r="IG64" s="249"/>
      <c r="IH64" s="249"/>
      <c r="II64" s="249"/>
      <c r="IJ64" s="249"/>
      <c r="IK64" s="249"/>
      <c r="IL64" s="249"/>
      <c r="IM64" s="249"/>
      <c r="IN64" s="249"/>
      <c r="IO64" s="249"/>
      <c r="IP64" s="249"/>
      <c r="IQ64" s="249"/>
      <c r="IR64" s="249"/>
      <c r="IS64" s="249"/>
      <c r="IT64" s="249"/>
      <c r="IU64" s="249"/>
      <c r="IV64" s="249"/>
    </row>
    <row r="65" spans="1:256" x14ac:dyDescent="0.25">
      <c r="A65" s="211" t="s">
        <v>57</v>
      </c>
      <c r="B65" s="212">
        <v>222</v>
      </c>
      <c r="C65" s="213">
        <v>0.13</v>
      </c>
      <c r="D65" s="213">
        <v>0.02</v>
      </c>
      <c r="E65" s="213">
        <v>15.2</v>
      </c>
      <c r="F65" s="213">
        <v>62</v>
      </c>
      <c r="G65" s="213" t="s">
        <v>58</v>
      </c>
      <c r="H65" s="214" t="s">
        <v>59</v>
      </c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x14ac:dyDescent="0.25">
      <c r="A66" s="215" t="s">
        <v>45</v>
      </c>
      <c r="B66" s="212">
        <v>20</v>
      </c>
      <c r="C66" s="231">
        <v>1.3</v>
      </c>
      <c r="D66" s="231">
        <v>0.2</v>
      </c>
      <c r="E66" s="231">
        <v>8.6</v>
      </c>
      <c r="F66" s="231">
        <v>43</v>
      </c>
      <c r="G66" s="232">
        <v>11</v>
      </c>
      <c r="H66" s="217" t="s">
        <v>47</v>
      </c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x14ac:dyDescent="0.3">
      <c r="A67" s="218" t="s">
        <v>25</v>
      </c>
      <c r="B67" s="188">
        <f>SUM(B61:B66)</f>
        <v>582</v>
      </c>
      <c r="C67" s="219">
        <f>SUM(C61:C66)</f>
        <v>25.479999999999997</v>
      </c>
      <c r="D67" s="219">
        <f>SUM(D61:D66)</f>
        <v>25.159999999999997</v>
      </c>
      <c r="E67" s="219">
        <f>SUM(E61:E66)</f>
        <v>116.21</v>
      </c>
      <c r="F67" s="219">
        <f>SUM(F61:F66)</f>
        <v>763.43900000000008</v>
      </c>
      <c r="G67" s="220"/>
      <c r="H67" s="245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  <c r="FH67" s="246"/>
      <c r="FI67" s="246"/>
      <c r="FJ67" s="246"/>
      <c r="FK67" s="246"/>
      <c r="FL67" s="246"/>
      <c r="FM67" s="246"/>
      <c r="FN67" s="246"/>
      <c r="FO67" s="246"/>
      <c r="FP67" s="246"/>
      <c r="FQ67" s="246"/>
      <c r="FR67" s="246"/>
      <c r="FS67" s="246"/>
      <c r="FT67" s="246"/>
      <c r="FU67" s="246"/>
      <c r="FV67" s="246"/>
      <c r="FW67" s="246"/>
      <c r="FX67" s="246"/>
      <c r="FY67" s="246"/>
      <c r="FZ67" s="246"/>
      <c r="GA67" s="246"/>
      <c r="GB67" s="246"/>
      <c r="GC67" s="246"/>
      <c r="GD67" s="246"/>
      <c r="GE67" s="246"/>
      <c r="GF67" s="246"/>
      <c r="GG67" s="246"/>
      <c r="GH67" s="246"/>
      <c r="GI67" s="246"/>
      <c r="GJ67" s="246"/>
      <c r="GK67" s="246"/>
      <c r="GL67" s="246"/>
      <c r="GM67" s="246"/>
      <c r="GN67" s="246"/>
      <c r="GO67" s="246"/>
      <c r="GP67" s="246"/>
      <c r="GQ67" s="246"/>
      <c r="GR67" s="246"/>
      <c r="GS67" s="246"/>
      <c r="GT67" s="246"/>
      <c r="GU67" s="246"/>
      <c r="GV67" s="246"/>
      <c r="GW67" s="246"/>
      <c r="GX67" s="246"/>
      <c r="GY67" s="246"/>
      <c r="GZ67" s="246"/>
      <c r="HA67" s="246"/>
      <c r="HB67" s="246"/>
      <c r="HC67" s="246"/>
      <c r="HD67" s="246"/>
      <c r="HE67" s="246"/>
      <c r="HF67" s="246"/>
      <c r="HG67" s="246"/>
      <c r="HH67" s="246"/>
      <c r="HI67" s="246"/>
      <c r="HJ67" s="246"/>
      <c r="HK67" s="246"/>
      <c r="HL67" s="246"/>
      <c r="HM67" s="246"/>
      <c r="HN67" s="246"/>
      <c r="HO67" s="246"/>
      <c r="HP67" s="246"/>
      <c r="HQ67" s="246"/>
      <c r="HR67" s="246"/>
      <c r="HS67" s="246"/>
      <c r="HT67" s="246"/>
      <c r="HU67" s="246"/>
      <c r="HV67" s="246"/>
      <c r="HW67" s="246"/>
      <c r="HX67" s="246"/>
      <c r="HY67" s="246"/>
      <c r="HZ67" s="246"/>
      <c r="IA67" s="246"/>
      <c r="IB67" s="246"/>
      <c r="IC67" s="246"/>
      <c r="ID67" s="246"/>
      <c r="IE67" s="246"/>
      <c r="IF67" s="246"/>
      <c r="IG67" s="246"/>
      <c r="IH67" s="246"/>
      <c r="II67" s="246"/>
      <c r="IJ67" s="246"/>
      <c r="IK67" s="246"/>
      <c r="IL67" s="246"/>
      <c r="IM67" s="246"/>
      <c r="IN67" s="246"/>
      <c r="IO67" s="246"/>
      <c r="IP67" s="246"/>
      <c r="IQ67" s="246"/>
      <c r="IR67" s="246"/>
      <c r="IS67" s="246"/>
      <c r="IT67" s="246"/>
      <c r="IU67" s="246"/>
      <c r="IV67" s="246"/>
    </row>
    <row r="68" spans="1:256" x14ac:dyDescent="0.3">
      <c r="A68" s="185" t="s">
        <v>50</v>
      </c>
      <c r="B68" s="186"/>
      <c r="C68" s="186"/>
      <c r="D68" s="186"/>
      <c r="E68" s="186"/>
      <c r="F68" s="186"/>
      <c r="G68" s="186"/>
      <c r="H68" s="187"/>
    </row>
    <row r="69" spans="1:256" ht="11.25" customHeight="1" x14ac:dyDescent="0.25">
      <c r="A69" s="188" t="s">
        <v>247</v>
      </c>
      <c r="B69" s="188" t="s">
        <v>6</v>
      </c>
      <c r="C69" s="189" t="s">
        <v>248</v>
      </c>
      <c r="D69" s="189" t="s">
        <v>249</v>
      </c>
      <c r="E69" s="189" t="s">
        <v>250</v>
      </c>
      <c r="F69" s="190" t="s">
        <v>10</v>
      </c>
      <c r="G69" s="191" t="s">
        <v>4</v>
      </c>
      <c r="H69" s="189" t="s">
        <v>251</v>
      </c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x14ac:dyDescent="0.3">
      <c r="A70" s="193" t="s">
        <v>252</v>
      </c>
      <c r="B70" s="194"/>
      <c r="C70" s="195"/>
      <c r="D70" s="195"/>
      <c r="E70" s="195"/>
      <c r="F70" s="195"/>
      <c r="G70" s="194"/>
      <c r="H70" s="196"/>
    </row>
    <row r="71" spans="1:256" x14ac:dyDescent="0.25">
      <c r="A71" s="236" t="s">
        <v>265</v>
      </c>
      <c r="B71" s="223">
        <v>100</v>
      </c>
      <c r="C71" s="237">
        <v>0.94</v>
      </c>
      <c r="D71" s="237">
        <v>10.14</v>
      </c>
      <c r="E71" s="237">
        <v>2.38</v>
      </c>
      <c r="F71" s="237">
        <v>104.9</v>
      </c>
      <c r="G71" s="200" t="s">
        <v>266</v>
      </c>
      <c r="H71" s="225" t="s">
        <v>267</v>
      </c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x14ac:dyDescent="0.3">
      <c r="A72" s="257" t="s">
        <v>287</v>
      </c>
      <c r="B72" s="198">
        <v>90</v>
      </c>
      <c r="C72" s="199">
        <v>9.6999999999999993</v>
      </c>
      <c r="D72" s="199">
        <v>14.2</v>
      </c>
      <c r="E72" s="199">
        <v>8.1999999999999993</v>
      </c>
      <c r="F72" s="199">
        <v>198.4</v>
      </c>
      <c r="G72" s="262" t="s">
        <v>288</v>
      </c>
      <c r="H72" s="253" t="s">
        <v>289</v>
      </c>
    </row>
    <row r="73" spans="1:256" ht="12" customHeight="1" x14ac:dyDescent="0.25">
      <c r="A73" s="208" t="s">
        <v>66</v>
      </c>
      <c r="B73" s="209">
        <v>150</v>
      </c>
      <c r="C73" s="209">
        <v>5.52</v>
      </c>
      <c r="D73" s="209">
        <v>4.51</v>
      </c>
      <c r="E73" s="209">
        <v>26.45</v>
      </c>
      <c r="F73" s="209">
        <v>168.45</v>
      </c>
      <c r="G73" s="210" t="s">
        <v>67</v>
      </c>
      <c r="H73" s="208" t="s">
        <v>68</v>
      </c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x14ac:dyDescent="0.25">
      <c r="A74" s="217" t="s">
        <v>21</v>
      </c>
      <c r="B74" s="209">
        <v>215</v>
      </c>
      <c r="C74" s="209">
        <v>7.0000000000000007E-2</v>
      </c>
      <c r="D74" s="209">
        <v>0.02</v>
      </c>
      <c r="E74" s="209">
        <v>15</v>
      </c>
      <c r="F74" s="209">
        <v>60</v>
      </c>
      <c r="G74" s="213" t="s">
        <v>22</v>
      </c>
      <c r="H74" s="230" t="s">
        <v>23</v>
      </c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x14ac:dyDescent="0.25">
      <c r="A75" s="215" t="s">
        <v>79</v>
      </c>
      <c r="B75" s="216">
        <v>20</v>
      </c>
      <c r="C75" s="212">
        <f>3.2/2</f>
        <v>1.6</v>
      </c>
      <c r="D75" s="212">
        <f>0.4/2</f>
        <v>0.2</v>
      </c>
      <c r="E75" s="212">
        <f>20.4/2</f>
        <v>10.199999999999999</v>
      </c>
      <c r="F75" s="212">
        <v>50</v>
      </c>
      <c r="G75" s="209" t="s">
        <v>46</v>
      </c>
      <c r="H75" s="217" t="s">
        <v>49</v>
      </c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x14ac:dyDescent="0.3">
      <c r="A76" s="218" t="s">
        <v>25</v>
      </c>
      <c r="B76" s="188">
        <f>SUM(B71:B75)</f>
        <v>575</v>
      </c>
      <c r="C76" s="219">
        <f>SUM(C71:C75)</f>
        <v>17.829999999999998</v>
      </c>
      <c r="D76" s="219">
        <f>SUM(D71:D75)</f>
        <v>29.07</v>
      </c>
      <c r="E76" s="219">
        <f>SUM(E71:E75)</f>
        <v>62.230000000000004</v>
      </c>
      <c r="F76" s="219">
        <f>SUM(F71:F75)</f>
        <v>581.75</v>
      </c>
      <c r="G76" s="220"/>
      <c r="H76" s="245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6"/>
      <c r="FF76" s="246"/>
      <c r="FG76" s="246"/>
      <c r="FH76" s="246"/>
      <c r="FI76" s="246"/>
      <c r="FJ76" s="246"/>
      <c r="FK76" s="246"/>
      <c r="FL76" s="246"/>
      <c r="FM76" s="246"/>
      <c r="FN76" s="246"/>
      <c r="FO76" s="246"/>
      <c r="FP76" s="246"/>
      <c r="FQ76" s="246"/>
      <c r="FR76" s="246"/>
      <c r="FS76" s="246"/>
      <c r="FT76" s="246"/>
      <c r="FU76" s="246"/>
      <c r="FV76" s="246"/>
      <c r="FW76" s="246"/>
      <c r="FX76" s="246"/>
      <c r="FY76" s="246"/>
      <c r="FZ76" s="246"/>
      <c r="GA76" s="246"/>
      <c r="GB76" s="246"/>
      <c r="GC76" s="246"/>
      <c r="GD76" s="246"/>
      <c r="GE76" s="246"/>
      <c r="GF76" s="246"/>
      <c r="GG76" s="246"/>
      <c r="GH76" s="246"/>
      <c r="GI76" s="246"/>
      <c r="GJ76" s="246"/>
      <c r="GK76" s="246"/>
      <c r="GL76" s="246"/>
      <c r="GM76" s="246"/>
      <c r="GN76" s="246"/>
      <c r="GO76" s="246"/>
      <c r="GP76" s="246"/>
      <c r="GQ76" s="246"/>
      <c r="GR76" s="246"/>
      <c r="GS76" s="246"/>
      <c r="GT76" s="246"/>
      <c r="GU76" s="246"/>
      <c r="GV76" s="246"/>
      <c r="GW76" s="246"/>
      <c r="GX76" s="246"/>
      <c r="GY76" s="246"/>
      <c r="GZ76" s="246"/>
      <c r="HA76" s="246"/>
      <c r="HB76" s="246"/>
      <c r="HC76" s="246"/>
      <c r="HD76" s="246"/>
      <c r="HE76" s="246"/>
      <c r="HF76" s="246"/>
      <c r="HG76" s="246"/>
      <c r="HH76" s="246"/>
      <c r="HI76" s="246"/>
      <c r="HJ76" s="246"/>
      <c r="HK76" s="246"/>
      <c r="HL76" s="246"/>
      <c r="HM76" s="246"/>
      <c r="HN76" s="246"/>
      <c r="HO76" s="246"/>
      <c r="HP76" s="246"/>
      <c r="HQ76" s="246"/>
      <c r="HR76" s="246"/>
      <c r="HS76" s="246"/>
      <c r="HT76" s="246"/>
      <c r="HU76" s="246"/>
      <c r="HV76" s="246"/>
      <c r="HW76" s="246"/>
      <c r="HX76" s="246"/>
      <c r="HY76" s="246"/>
      <c r="HZ76" s="246"/>
      <c r="IA76" s="246"/>
      <c r="IB76" s="246"/>
      <c r="IC76" s="246"/>
      <c r="ID76" s="246"/>
      <c r="IE76" s="246"/>
      <c r="IF76" s="246"/>
      <c r="IG76" s="246"/>
      <c r="IH76" s="246"/>
      <c r="II76" s="246"/>
      <c r="IJ76" s="246"/>
      <c r="IK76" s="246"/>
      <c r="IL76" s="246"/>
      <c r="IM76" s="246"/>
      <c r="IN76" s="246"/>
      <c r="IO76" s="246"/>
      <c r="IP76" s="246"/>
      <c r="IQ76" s="246"/>
      <c r="IR76" s="246"/>
      <c r="IS76" s="246"/>
      <c r="IT76" s="246"/>
      <c r="IU76" s="246"/>
      <c r="IV76" s="246"/>
    </row>
    <row r="77" spans="1:256" x14ac:dyDescent="0.3">
      <c r="A77" s="185" t="s">
        <v>72</v>
      </c>
      <c r="B77" s="186"/>
      <c r="C77" s="186"/>
      <c r="D77" s="186"/>
      <c r="E77" s="186"/>
      <c r="F77" s="186"/>
      <c r="G77" s="186"/>
      <c r="H77" s="187"/>
    </row>
    <row r="78" spans="1:256" ht="11.25" customHeight="1" x14ac:dyDescent="0.25">
      <c r="A78" s="188" t="s">
        <v>247</v>
      </c>
      <c r="B78" s="188" t="s">
        <v>6</v>
      </c>
      <c r="C78" s="189" t="s">
        <v>248</v>
      </c>
      <c r="D78" s="189" t="s">
        <v>249</v>
      </c>
      <c r="E78" s="189" t="s">
        <v>250</v>
      </c>
      <c r="F78" s="190" t="s">
        <v>10</v>
      </c>
      <c r="G78" s="191" t="s">
        <v>4</v>
      </c>
      <c r="H78" s="189" t="s">
        <v>251</v>
      </c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  <c r="GJ78" s="192"/>
      <c r="GK78" s="192"/>
      <c r="GL78" s="192"/>
      <c r="GM78" s="192"/>
      <c r="GN78" s="192"/>
      <c r="GO78" s="192"/>
      <c r="GP78" s="192"/>
      <c r="GQ78" s="192"/>
      <c r="GR78" s="192"/>
      <c r="GS78" s="192"/>
      <c r="GT78" s="192"/>
      <c r="GU78" s="192"/>
      <c r="GV78" s="192"/>
      <c r="GW78" s="192"/>
      <c r="GX78" s="192"/>
      <c r="GY78" s="192"/>
      <c r="GZ78" s="192"/>
      <c r="HA78" s="192"/>
      <c r="HB78" s="192"/>
      <c r="HC78" s="192"/>
      <c r="HD78" s="192"/>
      <c r="HE78" s="192"/>
      <c r="HF78" s="192"/>
      <c r="HG78" s="192"/>
      <c r="HH78" s="192"/>
      <c r="HI78" s="192"/>
      <c r="HJ78" s="192"/>
      <c r="HK78" s="192"/>
      <c r="HL78" s="192"/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92"/>
      <c r="HZ78" s="192"/>
      <c r="IA78" s="192"/>
      <c r="IB78" s="192"/>
      <c r="IC78" s="192"/>
      <c r="ID78" s="192"/>
      <c r="IE78" s="192"/>
      <c r="IF78" s="192"/>
      <c r="IG78" s="192"/>
      <c r="IH78" s="192"/>
      <c r="II78" s="192"/>
      <c r="IJ78" s="192"/>
      <c r="IK78" s="192"/>
      <c r="IL78" s="192"/>
      <c r="IM78" s="192"/>
      <c r="IN78" s="192"/>
      <c r="IO78" s="192"/>
      <c r="IP78" s="192"/>
      <c r="IQ78" s="192"/>
      <c r="IR78" s="192"/>
      <c r="IS78" s="192"/>
      <c r="IT78" s="192"/>
      <c r="IU78" s="192"/>
      <c r="IV78" s="192"/>
    </row>
    <row r="79" spans="1:256" x14ac:dyDescent="0.3">
      <c r="A79" s="263" t="s">
        <v>252</v>
      </c>
      <c r="B79" s="263"/>
      <c r="C79" s="263"/>
      <c r="D79" s="263"/>
      <c r="E79" s="263"/>
      <c r="F79" s="263"/>
      <c r="G79" s="263"/>
      <c r="H79" s="263"/>
    </row>
    <row r="80" spans="1:256" x14ac:dyDescent="0.25">
      <c r="A80" s="197" t="s">
        <v>271</v>
      </c>
      <c r="B80" s="198">
        <v>50</v>
      </c>
      <c r="C80" s="199">
        <v>0.35</v>
      </c>
      <c r="D80" s="199">
        <v>0.05</v>
      </c>
      <c r="E80" s="199">
        <v>0.95</v>
      </c>
      <c r="F80" s="199">
        <v>6</v>
      </c>
      <c r="G80" s="200" t="s">
        <v>272</v>
      </c>
      <c r="H80" s="229" t="s">
        <v>264</v>
      </c>
    </row>
    <row r="81" spans="1:256" x14ac:dyDescent="0.25">
      <c r="A81" s="251" t="s">
        <v>290</v>
      </c>
      <c r="B81" s="198">
        <v>90</v>
      </c>
      <c r="C81" s="199">
        <v>19.02</v>
      </c>
      <c r="D81" s="199">
        <v>14.26</v>
      </c>
      <c r="E81" s="199">
        <v>5.63</v>
      </c>
      <c r="F81" s="199">
        <v>239.63</v>
      </c>
      <c r="G81" s="262" t="s">
        <v>291</v>
      </c>
      <c r="H81" s="225" t="s">
        <v>292</v>
      </c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2"/>
      <c r="GR81" s="192"/>
      <c r="GS81" s="192"/>
      <c r="GT81" s="192"/>
      <c r="GU81" s="192"/>
      <c r="GV81" s="192"/>
      <c r="GW81" s="192"/>
      <c r="GX81" s="192"/>
      <c r="GY81" s="192"/>
      <c r="GZ81" s="192"/>
      <c r="HA81" s="192"/>
      <c r="HB81" s="192"/>
      <c r="HC81" s="192"/>
      <c r="HD81" s="192"/>
      <c r="HE81" s="192"/>
      <c r="HF81" s="192"/>
      <c r="HG81" s="192"/>
      <c r="HH81" s="192"/>
      <c r="HI81" s="192"/>
      <c r="HJ81" s="192"/>
      <c r="HK81" s="192"/>
      <c r="HL81" s="192"/>
      <c r="HM81" s="192"/>
      <c r="HN81" s="192"/>
      <c r="HO81" s="192"/>
      <c r="HP81" s="192"/>
      <c r="HQ81" s="192"/>
      <c r="HR81" s="192"/>
      <c r="HS81" s="192"/>
      <c r="HT81" s="192"/>
      <c r="HU81" s="192"/>
      <c r="HV81" s="192"/>
      <c r="HW81" s="192"/>
      <c r="HX81" s="192"/>
      <c r="HY81" s="192"/>
      <c r="HZ81" s="192"/>
      <c r="IA81" s="192"/>
      <c r="IB81" s="192"/>
      <c r="IC81" s="192"/>
      <c r="ID81" s="192"/>
      <c r="IE81" s="192"/>
      <c r="IF81" s="192"/>
      <c r="IG81" s="192"/>
      <c r="IH81" s="192"/>
      <c r="II81" s="192"/>
      <c r="IJ81" s="192"/>
      <c r="IK81" s="192"/>
      <c r="IL81" s="192"/>
      <c r="IM81" s="192"/>
      <c r="IN81" s="192"/>
      <c r="IO81" s="192"/>
      <c r="IP81" s="192"/>
      <c r="IQ81" s="192"/>
      <c r="IR81" s="192"/>
      <c r="IS81" s="192"/>
      <c r="IT81" s="192"/>
      <c r="IU81" s="192"/>
      <c r="IV81" s="192"/>
    </row>
    <row r="82" spans="1:256" x14ac:dyDescent="0.25">
      <c r="A82" s="217" t="s">
        <v>36</v>
      </c>
      <c r="B82" s="209">
        <v>150</v>
      </c>
      <c r="C82" s="213">
        <v>3.06</v>
      </c>
      <c r="D82" s="213">
        <v>4.8</v>
      </c>
      <c r="E82" s="213">
        <v>20.440000000000001</v>
      </c>
      <c r="F82" s="213">
        <v>137.25</v>
      </c>
      <c r="G82" s="209" t="s">
        <v>37</v>
      </c>
      <c r="H82" s="217" t="s">
        <v>38</v>
      </c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2"/>
      <c r="FH82" s="192"/>
      <c r="FI82" s="192"/>
      <c r="FJ82" s="192"/>
      <c r="FK82" s="192"/>
      <c r="FL82" s="192"/>
      <c r="FM82" s="192"/>
      <c r="FN82" s="192"/>
      <c r="FO82" s="192"/>
      <c r="FP82" s="192"/>
      <c r="FQ82" s="192"/>
      <c r="FR82" s="192"/>
      <c r="FS82" s="192"/>
      <c r="FT82" s="192"/>
      <c r="FU82" s="192"/>
      <c r="FV82" s="192"/>
      <c r="FW82" s="192"/>
      <c r="FX82" s="192"/>
      <c r="FY82" s="192"/>
      <c r="FZ82" s="192"/>
      <c r="GA82" s="192"/>
      <c r="GB82" s="192"/>
      <c r="GC82" s="192"/>
      <c r="GD82" s="192"/>
      <c r="GE82" s="192"/>
      <c r="GF82" s="192"/>
      <c r="GG82" s="192"/>
      <c r="GH82" s="192"/>
      <c r="GI82" s="192"/>
      <c r="GJ82" s="192"/>
      <c r="GK82" s="192"/>
      <c r="GL82" s="192"/>
      <c r="GM82" s="192"/>
      <c r="GN82" s="192"/>
      <c r="GO82" s="192"/>
      <c r="GP82" s="192"/>
      <c r="GQ82" s="192"/>
      <c r="GR82" s="192"/>
      <c r="GS82" s="192"/>
      <c r="GT82" s="192"/>
      <c r="GU82" s="192"/>
      <c r="GV82" s="192"/>
      <c r="GW82" s="192"/>
      <c r="GX82" s="192"/>
      <c r="GY82" s="192"/>
      <c r="GZ82" s="192"/>
      <c r="HA82" s="192"/>
      <c r="HB82" s="192"/>
      <c r="HC82" s="192"/>
      <c r="HD82" s="192"/>
      <c r="HE82" s="192"/>
      <c r="HF82" s="192"/>
      <c r="HG82" s="192"/>
      <c r="HH82" s="192"/>
      <c r="HI82" s="192"/>
      <c r="HJ82" s="192"/>
      <c r="HK82" s="192"/>
      <c r="HL82" s="192"/>
      <c r="HM82" s="192"/>
      <c r="HN82" s="192"/>
      <c r="HO82" s="192"/>
      <c r="HP82" s="192"/>
      <c r="HQ82" s="192"/>
      <c r="HR82" s="192"/>
      <c r="HS82" s="192"/>
      <c r="HT82" s="192"/>
      <c r="HU82" s="192"/>
      <c r="HV82" s="192"/>
      <c r="HW82" s="192"/>
      <c r="HX82" s="192"/>
      <c r="HY82" s="192"/>
      <c r="HZ82" s="192"/>
      <c r="IA82" s="192"/>
      <c r="IB82" s="192"/>
      <c r="IC82" s="192"/>
      <c r="ID82" s="192"/>
      <c r="IE82" s="192"/>
      <c r="IF82" s="192"/>
      <c r="IG82" s="192"/>
      <c r="IH82" s="192"/>
      <c r="II82" s="192"/>
      <c r="IJ82" s="192"/>
      <c r="IK82" s="192"/>
      <c r="IL82" s="192"/>
      <c r="IM82" s="192"/>
      <c r="IN82" s="192"/>
      <c r="IO82" s="192"/>
      <c r="IP82" s="192"/>
      <c r="IQ82" s="192"/>
      <c r="IR82" s="192"/>
      <c r="IS82" s="192"/>
      <c r="IT82" s="192"/>
      <c r="IU82" s="192"/>
      <c r="IV82" s="192"/>
    </row>
    <row r="83" spans="1:256" x14ac:dyDescent="0.25">
      <c r="A83" s="230" t="s">
        <v>163</v>
      </c>
      <c r="B83" s="216">
        <v>50</v>
      </c>
      <c r="C83" s="199">
        <v>3.54</v>
      </c>
      <c r="D83" s="199">
        <v>6.57</v>
      </c>
      <c r="E83" s="199">
        <v>27.87</v>
      </c>
      <c r="F83" s="199">
        <v>185</v>
      </c>
      <c r="G83" s="244" t="s">
        <v>164</v>
      </c>
      <c r="H83" s="229" t="s">
        <v>165</v>
      </c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92"/>
      <c r="HZ83" s="192"/>
      <c r="IA83" s="192"/>
      <c r="IB83" s="192"/>
      <c r="IC83" s="192"/>
      <c r="ID83" s="192"/>
      <c r="IE83" s="192"/>
      <c r="IF83" s="192"/>
      <c r="IG83" s="192"/>
      <c r="IH83" s="192"/>
      <c r="II83" s="192"/>
      <c r="IJ83" s="192"/>
      <c r="IK83" s="192"/>
      <c r="IL83" s="192"/>
      <c r="IM83" s="192"/>
      <c r="IN83" s="192"/>
      <c r="IO83" s="192"/>
      <c r="IP83" s="192"/>
      <c r="IQ83" s="192"/>
      <c r="IR83" s="192"/>
      <c r="IS83" s="192"/>
      <c r="IT83" s="192"/>
      <c r="IU83" s="192"/>
      <c r="IV83" s="192"/>
    </row>
    <row r="84" spans="1:256" x14ac:dyDescent="0.25">
      <c r="A84" s="211" t="s">
        <v>57</v>
      </c>
      <c r="B84" s="212">
        <v>222</v>
      </c>
      <c r="C84" s="213">
        <v>0.13</v>
      </c>
      <c r="D84" s="213">
        <v>0.02</v>
      </c>
      <c r="E84" s="213">
        <v>15.2</v>
      </c>
      <c r="F84" s="213">
        <v>62</v>
      </c>
      <c r="G84" s="213" t="s">
        <v>58</v>
      </c>
      <c r="H84" s="214" t="s">
        <v>59</v>
      </c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2"/>
      <c r="FM84" s="192"/>
      <c r="FN84" s="192"/>
      <c r="FO84" s="192"/>
      <c r="FP84" s="192"/>
      <c r="FQ84" s="192"/>
      <c r="FR84" s="192"/>
      <c r="FS84" s="192"/>
      <c r="FT84" s="192"/>
      <c r="FU84" s="192"/>
      <c r="FV84" s="192"/>
      <c r="FW84" s="192"/>
      <c r="FX84" s="192"/>
      <c r="FY84" s="192"/>
      <c r="FZ84" s="192"/>
      <c r="GA84" s="192"/>
      <c r="GB84" s="192"/>
      <c r="GC84" s="192"/>
      <c r="GD84" s="192"/>
      <c r="GE84" s="192"/>
      <c r="GF84" s="192"/>
      <c r="GG84" s="192"/>
      <c r="GH84" s="192"/>
      <c r="GI84" s="192"/>
      <c r="GJ84" s="192"/>
      <c r="GK84" s="192"/>
      <c r="GL84" s="192"/>
      <c r="GM84" s="192"/>
      <c r="GN84" s="192"/>
      <c r="GO84" s="192"/>
      <c r="GP84" s="192"/>
      <c r="GQ84" s="192"/>
      <c r="GR84" s="192"/>
      <c r="GS84" s="192"/>
      <c r="GT84" s="192"/>
      <c r="GU84" s="192"/>
      <c r="GV84" s="192"/>
      <c r="GW84" s="192"/>
      <c r="GX84" s="192"/>
      <c r="GY84" s="192"/>
      <c r="GZ84" s="192"/>
      <c r="HA84" s="192"/>
      <c r="HB84" s="192"/>
      <c r="HC84" s="192"/>
      <c r="HD84" s="192"/>
      <c r="HE84" s="192"/>
      <c r="HF84" s="192"/>
      <c r="HG84" s="192"/>
      <c r="HH84" s="192"/>
      <c r="HI84" s="192"/>
      <c r="HJ84" s="192"/>
      <c r="HK84" s="192"/>
      <c r="HL84" s="192"/>
      <c r="HM84" s="192"/>
      <c r="HN84" s="192"/>
      <c r="HO84" s="192"/>
      <c r="HP84" s="192"/>
      <c r="HQ84" s="192"/>
      <c r="HR84" s="192"/>
      <c r="HS84" s="192"/>
      <c r="HT84" s="192"/>
      <c r="HU84" s="192"/>
      <c r="HV84" s="192"/>
      <c r="HW84" s="192"/>
      <c r="HX84" s="192"/>
      <c r="HY84" s="192"/>
      <c r="HZ84" s="192"/>
      <c r="IA84" s="192"/>
      <c r="IB84" s="192"/>
      <c r="IC84" s="192"/>
      <c r="ID84" s="192"/>
      <c r="IE84" s="192"/>
      <c r="IF84" s="192"/>
      <c r="IG84" s="192"/>
      <c r="IH84" s="192"/>
      <c r="II84" s="192"/>
      <c r="IJ84" s="192"/>
      <c r="IK84" s="192"/>
      <c r="IL84" s="192"/>
      <c r="IM84" s="192"/>
      <c r="IN84" s="192"/>
      <c r="IO84" s="192"/>
      <c r="IP84" s="192"/>
      <c r="IQ84" s="192"/>
      <c r="IR84" s="192"/>
      <c r="IS84" s="192"/>
      <c r="IT84" s="192"/>
      <c r="IU84" s="192"/>
      <c r="IV84" s="192"/>
    </row>
    <row r="85" spans="1:256" x14ac:dyDescent="0.25">
      <c r="A85" s="215" t="s">
        <v>45</v>
      </c>
      <c r="B85" s="212">
        <v>20</v>
      </c>
      <c r="C85" s="231">
        <v>1.3</v>
      </c>
      <c r="D85" s="231">
        <v>0.2</v>
      </c>
      <c r="E85" s="231">
        <v>8.6</v>
      </c>
      <c r="F85" s="231">
        <v>43</v>
      </c>
      <c r="G85" s="232">
        <v>11</v>
      </c>
      <c r="H85" s="217" t="s">
        <v>47</v>
      </c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2"/>
      <c r="GA85" s="192"/>
      <c r="GB85" s="192"/>
      <c r="GC85" s="192"/>
      <c r="GD85" s="192"/>
      <c r="GE85" s="192"/>
      <c r="GF85" s="192"/>
      <c r="GG85" s="192"/>
      <c r="GH85" s="192"/>
      <c r="GI85" s="192"/>
      <c r="GJ85" s="192"/>
      <c r="GK85" s="192"/>
      <c r="GL85" s="192"/>
      <c r="GM85" s="192"/>
      <c r="GN85" s="192"/>
      <c r="GO85" s="192"/>
      <c r="GP85" s="192"/>
      <c r="GQ85" s="192"/>
      <c r="GR85" s="192"/>
      <c r="GS85" s="192"/>
      <c r="GT85" s="192"/>
      <c r="GU85" s="192"/>
      <c r="GV85" s="192"/>
      <c r="GW85" s="192"/>
      <c r="GX85" s="192"/>
      <c r="GY85" s="192"/>
      <c r="GZ85" s="192"/>
      <c r="HA85" s="192"/>
      <c r="HB85" s="192"/>
      <c r="HC85" s="192"/>
      <c r="HD85" s="192"/>
      <c r="HE85" s="192"/>
      <c r="HF85" s="192"/>
      <c r="HG85" s="192"/>
      <c r="HH85" s="192"/>
      <c r="HI85" s="192"/>
      <c r="HJ85" s="192"/>
      <c r="HK85" s="192"/>
      <c r="HL85" s="192"/>
      <c r="HM85" s="192"/>
      <c r="HN85" s="192"/>
      <c r="HO85" s="192"/>
      <c r="HP85" s="192"/>
      <c r="HQ85" s="192"/>
      <c r="HR85" s="192"/>
      <c r="HS85" s="192"/>
      <c r="HT85" s="192"/>
      <c r="HU85" s="192"/>
      <c r="HV85" s="192"/>
      <c r="HW85" s="192"/>
      <c r="HX85" s="192"/>
      <c r="HY85" s="192"/>
      <c r="HZ85" s="192"/>
      <c r="IA85" s="192"/>
      <c r="IB85" s="192"/>
      <c r="IC85" s="192"/>
      <c r="ID85" s="192"/>
      <c r="IE85" s="192"/>
      <c r="IF85" s="192"/>
      <c r="IG85" s="192"/>
      <c r="IH85" s="192"/>
      <c r="II85" s="192"/>
      <c r="IJ85" s="192"/>
      <c r="IK85" s="192"/>
      <c r="IL85" s="192"/>
      <c r="IM85" s="192"/>
      <c r="IN85" s="192"/>
      <c r="IO85" s="192"/>
      <c r="IP85" s="192"/>
      <c r="IQ85" s="192"/>
      <c r="IR85" s="192"/>
      <c r="IS85" s="192"/>
      <c r="IT85" s="192"/>
      <c r="IU85" s="192"/>
      <c r="IV85" s="192"/>
    </row>
    <row r="86" spans="1:256" x14ac:dyDescent="0.3">
      <c r="A86" s="218" t="s">
        <v>25</v>
      </c>
      <c r="B86" s="188">
        <f>SUM(B80:B85)</f>
        <v>582</v>
      </c>
      <c r="C86" s="219">
        <f>SUM(C80:C85)</f>
        <v>27.4</v>
      </c>
      <c r="D86" s="219">
        <f>SUM(D80:D85)</f>
        <v>25.9</v>
      </c>
      <c r="E86" s="219">
        <f>SUM(E80:E85)</f>
        <v>78.69</v>
      </c>
      <c r="F86" s="219">
        <f>SUM(F80:F85)</f>
        <v>672.88</v>
      </c>
      <c r="G86" s="220"/>
      <c r="H86" s="245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46"/>
      <c r="EA86" s="246"/>
      <c r="EB86" s="246"/>
      <c r="EC86" s="246"/>
      <c r="ED86" s="246"/>
      <c r="EE86" s="246"/>
      <c r="EF86" s="246"/>
      <c r="EG86" s="246"/>
      <c r="EH86" s="246"/>
      <c r="EI86" s="246"/>
      <c r="EJ86" s="246"/>
      <c r="EK86" s="246"/>
      <c r="EL86" s="246"/>
      <c r="EM86" s="246"/>
      <c r="EN86" s="246"/>
      <c r="EO86" s="246"/>
      <c r="EP86" s="246"/>
      <c r="EQ86" s="246"/>
      <c r="ER86" s="246"/>
      <c r="ES86" s="246"/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6"/>
      <c r="FI86" s="246"/>
      <c r="FJ86" s="246"/>
      <c r="FK86" s="246"/>
      <c r="FL86" s="246"/>
      <c r="FM86" s="246"/>
      <c r="FN86" s="246"/>
      <c r="FO86" s="246"/>
      <c r="FP86" s="246"/>
      <c r="FQ86" s="246"/>
      <c r="FR86" s="246"/>
      <c r="FS86" s="246"/>
      <c r="FT86" s="246"/>
      <c r="FU86" s="246"/>
      <c r="FV86" s="246"/>
      <c r="FW86" s="246"/>
      <c r="FX86" s="246"/>
      <c r="FY86" s="246"/>
      <c r="FZ86" s="246"/>
      <c r="GA86" s="246"/>
      <c r="GB86" s="246"/>
      <c r="GC86" s="246"/>
      <c r="GD86" s="246"/>
      <c r="GE86" s="246"/>
      <c r="GF86" s="246"/>
      <c r="GG86" s="246"/>
      <c r="GH86" s="246"/>
      <c r="GI86" s="246"/>
      <c r="GJ86" s="246"/>
      <c r="GK86" s="246"/>
      <c r="GL86" s="246"/>
      <c r="GM86" s="246"/>
      <c r="GN86" s="246"/>
      <c r="GO86" s="246"/>
      <c r="GP86" s="246"/>
      <c r="GQ86" s="246"/>
      <c r="GR86" s="246"/>
      <c r="GS86" s="246"/>
      <c r="GT86" s="246"/>
      <c r="GU86" s="246"/>
      <c r="GV86" s="246"/>
      <c r="GW86" s="246"/>
      <c r="GX86" s="246"/>
      <c r="GY86" s="246"/>
      <c r="GZ86" s="246"/>
      <c r="HA86" s="246"/>
      <c r="HB86" s="246"/>
      <c r="HC86" s="246"/>
      <c r="HD86" s="246"/>
      <c r="HE86" s="246"/>
      <c r="HF86" s="246"/>
      <c r="HG86" s="246"/>
      <c r="HH86" s="246"/>
      <c r="HI86" s="246"/>
      <c r="HJ86" s="246"/>
      <c r="HK86" s="246"/>
      <c r="HL86" s="246"/>
      <c r="HM86" s="246"/>
      <c r="HN86" s="246"/>
      <c r="HO86" s="246"/>
      <c r="HP86" s="246"/>
      <c r="HQ86" s="246"/>
      <c r="HR86" s="246"/>
      <c r="HS86" s="246"/>
      <c r="HT86" s="246"/>
      <c r="HU86" s="246"/>
      <c r="HV86" s="246"/>
      <c r="HW86" s="246"/>
      <c r="HX86" s="246"/>
      <c r="HY86" s="246"/>
      <c r="HZ86" s="246"/>
      <c r="IA86" s="246"/>
      <c r="IB86" s="246"/>
      <c r="IC86" s="246"/>
      <c r="ID86" s="246"/>
      <c r="IE86" s="246"/>
      <c r="IF86" s="246"/>
      <c r="IG86" s="246"/>
      <c r="IH86" s="246"/>
      <c r="II86" s="246"/>
      <c r="IJ86" s="246"/>
      <c r="IK86" s="246"/>
      <c r="IL86" s="246"/>
      <c r="IM86" s="246"/>
      <c r="IN86" s="246"/>
      <c r="IO86" s="246"/>
      <c r="IP86" s="246"/>
      <c r="IQ86" s="246"/>
      <c r="IR86" s="246"/>
      <c r="IS86" s="246"/>
      <c r="IT86" s="246"/>
      <c r="IU86" s="246"/>
      <c r="IV86" s="246"/>
    </row>
    <row r="87" spans="1:256" x14ac:dyDescent="0.3">
      <c r="A87" s="185" t="s">
        <v>92</v>
      </c>
      <c r="B87" s="186"/>
      <c r="C87" s="186"/>
      <c r="D87" s="186"/>
      <c r="E87" s="186"/>
      <c r="F87" s="186"/>
      <c r="G87" s="186"/>
      <c r="H87" s="187"/>
    </row>
    <row r="88" spans="1:256" ht="10.5" customHeight="1" x14ac:dyDescent="0.25">
      <c r="A88" s="188" t="s">
        <v>247</v>
      </c>
      <c r="B88" s="188" t="s">
        <v>6</v>
      </c>
      <c r="C88" s="189" t="s">
        <v>248</v>
      </c>
      <c r="D88" s="189" t="s">
        <v>249</v>
      </c>
      <c r="E88" s="189" t="s">
        <v>250</v>
      </c>
      <c r="F88" s="190" t="s">
        <v>10</v>
      </c>
      <c r="G88" s="191" t="s">
        <v>4</v>
      </c>
      <c r="H88" s="189" t="s">
        <v>251</v>
      </c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  <c r="DU88" s="192"/>
      <c r="DV88" s="192"/>
      <c r="DW88" s="192"/>
      <c r="DX88" s="192"/>
      <c r="DY88" s="192"/>
      <c r="DZ88" s="192"/>
      <c r="EA88" s="192"/>
      <c r="EB88" s="192"/>
      <c r="EC88" s="192"/>
      <c r="ED88" s="192"/>
      <c r="EE88" s="192"/>
      <c r="EF88" s="192"/>
      <c r="EG88" s="192"/>
      <c r="EH88" s="192"/>
      <c r="EI88" s="192"/>
      <c r="EJ88" s="192"/>
      <c r="EK88" s="192"/>
      <c r="EL88" s="192"/>
      <c r="EM88" s="192"/>
      <c r="EN88" s="192"/>
      <c r="EO88" s="192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92"/>
      <c r="FD88" s="192"/>
      <c r="FE88" s="192"/>
      <c r="FF88" s="192"/>
      <c r="FG88" s="192"/>
      <c r="FH88" s="192"/>
      <c r="FI88" s="192"/>
      <c r="FJ88" s="192"/>
      <c r="FK88" s="192"/>
      <c r="FL88" s="192"/>
      <c r="FM88" s="192"/>
      <c r="FN88" s="192"/>
      <c r="FO88" s="192"/>
      <c r="FP88" s="192"/>
      <c r="FQ88" s="192"/>
      <c r="FR88" s="192"/>
      <c r="FS88" s="192"/>
      <c r="FT88" s="192"/>
      <c r="FU88" s="192"/>
      <c r="FV88" s="192"/>
      <c r="FW88" s="192"/>
      <c r="FX88" s="192"/>
      <c r="FY88" s="192"/>
      <c r="FZ88" s="192"/>
      <c r="GA88" s="192"/>
      <c r="GB88" s="192"/>
      <c r="GC88" s="192"/>
      <c r="GD88" s="192"/>
      <c r="GE88" s="192"/>
      <c r="GF88" s="192"/>
      <c r="GG88" s="192"/>
      <c r="GH88" s="192"/>
      <c r="GI88" s="192"/>
      <c r="GJ88" s="192"/>
      <c r="GK88" s="192"/>
      <c r="GL88" s="192"/>
      <c r="GM88" s="192"/>
      <c r="GN88" s="192"/>
      <c r="GO88" s="192"/>
      <c r="GP88" s="192"/>
      <c r="GQ88" s="192"/>
      <c r="GR88" s="192"/>
      <c r="GS88" s="192"/>
      <c r="GT88" s="192"/>
      <c r="GU88" s="192"/>
      <c r="GV88" s="192"/>
      <c r="GW88" s="192"/>
      <c r="GX88" s="192"/>
      <c r="GY88" s="192"/>
      <c r="GZ88" s="192"/>
      <c r="HA88" s="192"/>
      <c r="HB88" s="192"/>
      <c r="HC88" s="192"/>
      <c r="HD88" s="192"/>
      <c r="HE88" s="192"/>
      <c r="HF88" s="192"/>
      <c r="HG88" s="192"/>
      <c r="HH88" s="192"/>
      <c r="HI88" s="192"/>
      <c r="HJ88" s="192"/>
      <c r="HK88" s="192"/>
      <c r="HL88" s="192"/>
      <c r="HM88" s="192"/>
      <c r="HN88" s="192"/>
      <c r="HO88" s="192"/>
      <c r="HP88" s="192"/>
      <c r="HQ88" s="192"/>
      <c r="HR88" s="192"/>
      <c r="HS88" s="192"/>
      <c r="HT88" s="192"/>
      <c r="HU88" s="192"/>
      <c r="HV88" s="192"/>
      <c r="HW88" s="192"/>
      <c r="HX88" s="192"/>
      <c r="HY88" s="192"/>
      <c r="HZ88" s="192"/>
      <c r="IA88" s="192"/>
      <c r="IB88" s="192"/>
      <c r="IC88" s="192"/>
      <c r="ID88" s="192"/>
      <c r="IE88" s="192"/>
      <c r="IF88" s="192"/>
      <c r="IG88" s="192"/>
      <c r="IH88" s="192"/>
      <c r="II88" s="192"/>
      <c r="IJ88" s="192"/>
      <c r="IK88" s="192"/>
      <c r="IL88" s="192"/>
      <c r="IM88" s="192"/>
      <c r="IN88" s="192"/>
      <c r="IO88" s="192"/>
      <c r="IP88" s="192"/>
      <c r="IQ88" s="192"/>
      <c r="IR88" s="192"/>
      <c r="IS88" s="192"/>
      <c r="IT88" s="192"/>
      <c r="IU88" s="192"/>
      <c r="IV88" s="192"/>
    </row>
    <row r="89" spans="1:256" x14ac:dyDescent="0.3">
      <c r="A89" s="193" t="s">
        <v>252</v>
      </c>
      <c r="B89" s="194"/>
      <c r="C89" s="195"/>
      <c r="D89" s="195"/>
      <c r="E89" s="195"/>
      <c r="F89" s="195"/>
      <c r="G89" s="194"/>
      <c r="H89" s="196"/>
    </row>
    <row r="90" spans="1:256" ht="15.75" customHeight="1" x14ac:dyDescent="0.25">
      <c r="A90" s="221" t="s">
        <v>256</v>
      </c>
      <c r="B90" s="223">
        <v>70</v>
      </c>
      <c r="C90" s="199">
        <v>2.99</v>
      </c>
      <c r="D90" s="199">
        <v>10</v>
      </c>
      <c r="E90" s="199">
        <v>2.15</v>
      </c>
      <c r="F90" s="199">
        <v>110.46</v>
      </c>
      <c r="G90" s="224" t="s">
        <v>257</v>
      </c>
      <c r="H90" s="225" t="s">
        <v>258</v>
      </c>
    </row>
    <row r="91" spans="1:256" x14ac:dyDescent="0.25">
      <c r="A91" s="264" t="s">
        <v>233</v>
      </c>
      <c r="B91" s="240">
        <v>100</v>
      </c>
      <c r="C91" s="231">
        <v>14.1</v>
      </c>
      <c r="D91" s="231">
        <v>15.3</v>
      </c>
      <c r="E91" s="231">
        <v>3.2</v>
      </c>
      <c r="F91" s="231">
        <v>205.9</v>
      </c>
      <c r="G91" s="265" t="s">
        <v>234</v>
      </c>
      <c r="H91" s="217" t="s">
        <v>235</v>
      </c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2"/>
      <c r="GA91" s="192"/>
      <c r="GB91" s="192"/>
      <c r="GC91" s="192"/>
      <c r="GD91" s="192"/>
      <c r="GE91" s="192"/>
      <c r="GF91" s="192"/>
      <c r="GG91" s="192"/>
      <c r="GH91" s="192"/>
      <c r="GI91" s="192"/>
      <c r="GJ91" s="192"/>
      <c r="GK91" s="192"/>
      <c r="GL91" s="192"/>
      <c r="GM91" s="192"/>
      <c r="GN91" s="192"/>
      <c r="GO91" s="192"/>
      <c r="GP91" s="192"/>
      <c r="GQ91" s="192"/>
      <c r="GR91" s="192"/>
      <c r="GS91" s="192"/>
      <c r="GT91" s="192"/>
      <c r="GU91" s="192"/>
      <c r="GV91" s="192"/>
      <c r="GW91" s="192"/>
      <c r="GX91" s="192"/>
      <c r="GY91" s="192"/>
      <c r="GZ91" s="192"/>
      <c r="HA91" s="192"/>
      <c r="HB91" s="192"/>
      <c r="HC91" s="192"/>
      <c r="HD91" s="192"/>
      <c r="HE91" s="192"/>
      <c r="HF91" s="192"/>
      <c r="HG91" s="192"/>
      <c r="HH91" s="192"/>
      <c r="HI91" s="192"/>
      <c r="HJ91" s="192"/>
      <c r="HK91" s="192"/>
      <c r="HL91" s="192"/>
      <c r="HM91" s="192"/>
      <c r="HN91" s="192"/>
      <c r="HO91" s="192"/>
      <c r="HP91" s="192"/>
      <c r="HQ91" s="192"/>
      <c r="HR91" s="192"/>
      <c r="HS91" s="192"/>
      <c r="HT91" s="192"/>
      <c r="HU91" s="192"/>
      <c r="HV91" s="192"/>
      <c r="HW91" s="192"/>
      <c r="HX91" s="192"/>
      <c r="HY91" s="192"/>
      <c r="HZ91" s="192"/>
      <c r="IA91" s="192"/>
      <c r="IB91" s="192"/>
      <c r="IC91" s="192"/>
      <c r="ID91" s="192"/>
      <c r="IE91" s="192"/>
      <c r="IF91" s="192"/>
      <c r="IG91" s="192"/>
      <c r="IH91" s="192"/>
      <c r="II91" s="192"/>
      <c r="IJ91" s="192"/>
      <c r="IK91" s="192"/>
      <c r="IL91" s="192"/>
      <c r="IM91" s="192"/>
      <c r="IN91" s="192"/>
      <c r="IO91" s="192"/>
      <c r="IP91" s="192"/>
      <c r="IQ91" s="192"/>
      <c r="IR91" s="192"/>
      <c r="IS91" s="192"/>
      <c r="IT91" s="192"/>
      <c r="IU91" s="192"/>
      <c r="IV91" s="192"/>
    </row>
    <row r="92" spans="1:256" x14ac:dyDescent="0.25">
      <c r="A92" s="215" t="s">
        <v>104</v>
      </c>
      <c r="B92" s="240">
        <v>150</v>
      </c>
      <c r="C92" s="241">
        <v>8.6</v>
      </c>
      <c r="D92" s="241">
        <v>6.09</v>
      </c>
      <c r="E92" s="241">
        <v>38.64</v>
      </c>
      <c r="F92" s="241">
        <v>243.75</v>
      </c>
      <c r="G92" s="213" t="s">
        <v>105</v>
      </c>
      <c r="H92" s="242" t="s">
        <v>106</v>
      </c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2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2"/>
      <c r="FK92" s="192"/>
      <c r="FL92" s="192"/>
      <c r="FM92" s="192"/>
      <c r="FN92" s="192"/>
      <c r="FO92" s="192"/>
      <c r="FP92" s="192"/>
      <c r="FQ92" s="192"/>
      <c r="FR92" s="192"/>
      <c r="FS92" s="192"/>
      <c r="FT92" s="192"/>
      <c r="FU92" s="192"/>
      <c r="FV92" s="192"/>
      <c r="FW92" s="192"/>
      <c r="FX92" s="192"/>
      <c r="FY92" s="192"/>
      <c r="FZ92" s="192"/>
      <c r="GA92" s="192"/>
      <c r="GB92" s="192"/>
      <c r="GC92" s="192"/>
      <c r="GD92" s="192"/>
      <c r="GE92" s="192"/>
      <c r="GF92" s="192"/>
      <c r="GG92" s="192"/>
      <c r="GH92" s="192"/>
      <c r="GI92" s="192"/>
      <c r="GJ92" s="192"/>
      <c r="GK92" s="192"/>
      <c r="GL92" s="192"/>
      <c r="GM92" s="192"/>
      <c r="GN92" s="192"/>
      <c r="GO92" s="192"/>
      <c r="GP92" s="192"/>
      <c r="GQ92" s="192"/>
      <c r="GR92" s="192"/>
      <c r="GS92" s="192"/>
      <c r="GT92" s="192"/>
      <c r="GU92" s="192"/>
      <c r="GV92" s="192"/>
      <c r="GW92" s="192"/>
      <c r="GX92" s="192"/>
      <c r="GY92" s="192"/>
      <c r="GZ92" s="192"/>
      <c r="HA92" s="192"/>
      <c r="HB92" s="192"/>
      <c r="HC92" s="192"/>
      <c r="HD92" s="192"/>
      <c r="HE92" s="192"/>
      <c r="HF92" s="192"/>
      <c r="HG92" s="192"/>
      <c r="HH92" s="192"/>
      <c r="HI92" s="192"/>
      <c r="HJ92" s="192"/>
      <c r="HK92" s="192"/>
      <c r="HL92" s="192"/>
      <c r="HM92" s="192"/>
      <c r="HN92" s="192"/>
      <c r="HO92" s="192"/>
      <c r="HP92" s="192"/>
      <c r="HQ92" s="192"/>
      <c r="HR92" s="192"/>
      <c r="HS92" s="192"/>
      <c r="HT92" s="192"/>
      <c r="HU92" s="192"/>
      <c r="HV92" s="192"/>
      <c r="HW92" s="192"/>
      <c r="HX92" s="192"/>
      <c r="HY92" s="192"/>
      <c r="HZ92" s="192"/>
      <c r="IA92" s="192"/>
      <c r="IB92" s="192"/>
      <c r="IC92" s="192"/>
      <c r="ID92" s="192"/>
      <c r="IE92" s="192"/>
      <c r="IF92" s="192"/>
      <c r="IG92" s="192"/>
      <c r="IH92" s="192"/>
      <c r="II92" s="192"/>
      <c r="IJ92" s="192"/>
      <c r="IK92" s="192"/>
      <c r="IL92" s="192"/>
      <c r="IM92" s="192"/>
      <c r="IN92" s="192"/>
      <c r="IO92" s="192"/>
      <c r="IP92" s="192"/>
      <c r="IQ92" s="192"/>
      <c r="IR92" s="192"/>
      <c r="IS92" s="192"/>
      <c r="IT92" s="192"/>
      <c r="IU92" s="192"/>
      <c r="IV92" s="192"/>
    </row>
    <row r="93" spans="1:256" x14ac:dyDescent="0.25">
      <c r="A93" s="217" t="s">
        <v>21</v>
      </c>
      <c r="B93" s="209">
        <v>215</v>
      </c>
      <c r="C93" s="209">
        <v>7.0000000000000007E-2</v>
      </c>
      <c r="D93" s="209">
        <v>0.02</v>
      </c>
      <c r="E93" s="209">
        <v>15</v>
      </c>
      <c r="F93" s="209">
        <v>60</v>
      </c>
      <c r="G93" s="213" t="s">
        <v>22</v>
      </c>
      <c r="H93" s="230" t="s">
        <v>23</v>
      </c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2"/>
      <c r="EB93" s="192"/>
      <c r="EC93" s="192"/>
      <c r="ED93" s="192"/>
      <c r="EE93" s="192"/>
      <c r="EF93" s="192"/>
      <c r="EG93" s="192"/>
      <c r="EH93" s="192"/>
      <c r="EI93" s="192"/>
      <c r="EJ93" s="192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2"/>
      <c r="GA93" s="192"/>
      <c r="GB93" s="192"/>
      <c r="GC93" s="192"/>
      <c r="GD93" s="192"/>
      <c r="GE93" s="192"/>
      <c r="GF93" s="192"/>
      <c r="GG93" s="192"/>
      <c r="GH93" s="192"/>
      <c r="GI93" s="192"/>
      <c r="GJ93" s="192"/>
      <c r="GK93" s="192"/>
      <c r="GL93" s="192"/>
      <c r="GM93" s="192"/>
      <c r="GN93" s="192"/>
      <c r="GO93" s="192"/>
      <c r="GP93" s="192"/>
      <c r="GQ93" s="192"/>
      <c r="GR93" s="192"/>
      <c r="GS93" s="192"/>
      <c r="GT93" s="192"/>
      <c r="GU93" s="192"/>
      <c r="GV93" s="192"/>
      <c r="GW93" s="192"/>
      <c r="GX93" s="192"/>
      <c r="GY93" s="192"/>
      <c r="GZ93" s="192"/>
      <c r="HA93" s="192"/>
      <c r="HB93" s="192"/>
      <c r="HC93" s="192"/>
      <c r="HD93" s="192"/>
      <c r="HE93" s="192"/>
      <c r="HF93" s="192"/>
      <c r="HG93" s="192"/>
      <c r="HH93" s="192"/>
      <c r="HI93" s="192"/>
      <c r="HJ93" s="192"/>
      <c r="HK93" s="192"/>
      <c r="HL93" s="192"/>
      <c r="HM93" s="192"/>
      <c r="HN93" s="192"/>
      <c r="HO93" s="192"/>
      <c r="HP93" s="192"/>
      <c r="HQ93" s="192"/>
      <c r="HR93" s="192"/>
      <c r="HS93" s="192"/>
      <c r="HT93" s="192"/>
      <c r="HU93" s="192"/>
      <c r="HV93" s="192"/>
      <c r="HW93" s="192"/>
      <c r="HX93" s="192"/>
      <c r="HY93" s="192"/>
      <c r="HZ93" s="192"/>
      <c r="IA93" s="192"/>
      <c r="IB93" s="192"/>
      <c r="IC93" s="192"/>
      <c r="ID93" s="192"/>
      <c r="IE93" s="192"/>
      <c r="IF93" s="192"/>
      <c r="IG93" s="192"/>
      <c r="IH93" s="192"/>
      <c r="II93" s="192"/>
      <c r="IJ93" s="192"/>
      <c r="IK93" s="192"/>
      <c r="IL93" s="192"/>
      <c r="IM93" s="192"/>
      <c r="IN93" s="192"/>
      <c r="IO93" s="192"/>
      <c r="IP93" s="192"/>
      <c r="IQ93" s="192"/>
      <c r="IR93" s="192"/>
      <c r="IS93" s="192"/>
      <c r="IT93" s="192"/>
      <c r="IU93" s="192"/>
      <c r="IV93" s="192"/>
    </row>
    <row r="94" spans="1:256" x14ac:dyDescent="0.25">
      <c r="A94" s="215" t="s">
        <v>79</v>
      </c>
      <c r="B94" s="216">
        <v>20</v>
      </c>
      <c r="C94" s="212">
        <f>3.2/2</f>
        <v>1.6</v>
      </c>
      <c r="D94" s="212">
        <f>0.4/2</f>
        <v>0.2</v>
      </c>
      <c r="E94" s="212">
        <f>20.4/2</f>
        <v>10.199999999999999</v>
      </c>
      <c r="F94" s="212">
        <v>50</v>
      </c>
      <c r="G94" s="209" t="s">
        <v>46</v>
      </c>
      <c r="H94" s="217" t="s">
        <v>49</v>
      </c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  <c r="HR94" s="192"/>
      <c r="HS94" s="192"/>
      <c r="HT94" s="192"/>
      <c r="HU94" s="192"/>
      <c r="HV94" s="192"/>
      <c r="HW94" s="192"/>
      <c r="HX94" s="192"/>
      <c r="HY94" s="192"/>
      <c r="HZ94" s="192"/>
      <c r="IA94" s="192"/>
      <c r="IB94" s="192"/>
      <c r="IC94" s="192"/>
      <c r="ID94" s="192"/>
      <c r="IE94" s="192"/>
      <c r="IF94" s="192"/>
      <c r="IG94" s="192"/>
      <c r="IH94" s="192"/>
      <c r="II94" s="192"/>
      <c r="IJ94" s="192"/>
      <c r="IK94" s="192"/>
      <c r="IL94" s="192"/>
      <c r="IM94" s="192"/>
      <c r="IN94" s="192"/>
      <c r="IO94" s="192"/>
      <c r="IP94" s="192"/>
      <c r="IQ94" s="192"/>
      <c r="IR94" s="192"/>
      <c r="IS94" s="192"/>
      <c r="IT94" s="192"/>
      <c r="IU94" s="192"/>
      <c r="IV94" s="192"/>
    </row>
    <row r="95" spans="1:256" x14ac:dyDescent="0.3">
      <c r="A95" s="218" t="s">
        <v>25</v>
      </c>
      <c r="B95" s="188">
        <f>SUM(B90:B94)</f>
        <v>555</v>
      </c>
      <c r="C95" s="219">
        <f>SUM(C90:C94)</f>
        <v>27.36</v>
      </c>
      <c r="D95" s="219">
        <f>SUM(D90:D94)</f>
        <v>31.61</v>
      </c>
      <c r="E95" s="219">
        <f>SUM(E90:E94)</f>
        <v>69.19</v>
      </c>
      <c r="F95" s="219">
        <f>SUM(F90:F94)</f>
        <v>670.11</v>
      </c>
      <c r="G95" s="220"/>
      <c r="H95" s="245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46"/>
      <c r="EA95" s="246"/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  <c r="ES95" s="246"/>
      <c r="ET95" s="246"/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46"/>
      <c r="FF95" s="246"/>
      <c r="FG95" s="246"/>
      <c r="FH95" s="246"/>
      <c r="FI95" s="246"/>
      <c r="FJ95" s="246"/>
      <c r="FK95" s="246"/>
      <c r="FL95" s="246"/>
      <c r="FM95" s="246"/>
      <c r="FN95" s="246"/>
      <c r="FO95" s="246"/>
      <c r="FP95" s="246"/>
      <c r="FQ95" s="246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246"/>
      <c r="GE95" s="246"/>
      <c r="GF95" s="246"/>
      <c r="GG95" s="246"/>
      <c r="GH95" s="246"/>
      <c r="GI95" s="246"/>
      <c r="GJ95" s="246"/>
      <c r="GK95" s="246"/>
      <c r="GL95" s="246"/>
      <c r="GM95" s="246"/>
      <c r="GN95" s="246"/>
      <c r="GO95" s="246"/>
      <c r="GP95" s="246"/>
      <c r="GQ95" s="246"/>
      <c r="GR95" s="246"/>
      <c r="GS95" s="246"/>
      <c r="GT95" s="246"/>
      <c r="GU95" s="246"/>
      <c r="GV95" s="246"/>
      <c r="GW95" s="246"/>
      <c r="GX95" s="246"/>
      <c r="GY95" s="246"/>
      <c r="GZ95" s="246"/>
      <c r="HA95" s="246"/>
      <c r="HB95" s="246"/>
      <c r="HC95" s="246"/>
      <c r="HD95" s="246"/>
      <c r="HE95" s="246"/>
      <c r="HF95" s="246"/>
      <c r="HG95" s="246"/>
      <c r="HH95" s="246"/>
      <c r="HI95" s="246"/>
      <c r="HJ95" s="246"/>
      <c r="HK95" s="246"/>
      <c r="HL95" s="246"/>
      <c r="HM95" s="246"/>
      <c r="HN95" s="246"/>
      <c r="HO95" s="246"/>
      <c r="HP95" s="246"/>
      <c r="HQ95" s="246"/>
      <c r="HR95" s="246"/>
      <c r="HS95" s="246"/>
      <c r="HT95" s="246"/>
      <c r="HU95" s="246"/>
      <c r="HV95" s="246"/>
      <c r="HW95" s="246"/>
      <c r="HX95" s="246"/>
      <c r="HY95" s="246"/>
      <c r="HZ95" s="246"/>
      <c r="IA95" s="246"/>
      <c r="IB95" s="246"/>
      <c r="IC95" s="246"/>
      <c r="ID95" s="246"/>
      <c r="IE95" s="246"/>
      <c r="IF95" s="246"/>
      <c r="IG95" s="246"/>
      <c r="IH95" s="246"/>
      <c r="II95" s="246"/>
      <c r="IJ95" s="246"/>
      <c r="IK95" s="246"/>
      <c r="IL95" s="246"/>
      <c r="IM95" s="246"/>
      <c r="IN95" s="246"/>
      <c r="IO95" s="246"/>
      <c r="IP95" s="246"/>
      <c r="IQ95" s="246"/>
      <c r="IR95" s="246"/>
      <c r="IS95" s="246"/>
      <c r="IT95" s="246"/>
      <c r="IU95" s="246"/>
      <c r="IV95" s="246"/>
    </row>
    <row r="96" spans="1:256" x14ac:dyDescent="0.3">
      <c r="A96" s="266" t="s">
        <v>111</v>
      </c>
      <c r="B96" s="266"/>
      <c r="C96" s="266"/>
      <c r="D96" s="266"/>
      <c r="E96" s="266"/>
      <c r="F96" s="266"/>
      <c r="G96" s="266"/>
      <c r="H96" s="266"/>
    </row>
    <row r="97" spans="1:256" ht="12" customHeight="1" x14ac:dyDescent="0.25">
      <c r="A97" s="188" t="s">
        <v>247</v>
      </c>
      <c r="B97" s="188" t="s">
        <v>6</v>
      </c>
      <c r="C97" s="189" t="s">
        <v>248</v>
      </c>
      <c r="D97" s="189" t="s">
        <v>249</v>
      </c>
      <c r="E97" s="189" t="s">
        <v>250</v>
      </c>
      <c r="F97" s="190" t="s">
        <v>10</v>
      </c>
      <c r="G97" s="191" t="s">
        <v>4</v>
      </c>
      <c r="H97" s="189" t="s">
        <v>251</v>
      </c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192"/>
      <c r="GB97" s="192"/>
      <c r="GC97" s="192"/>
      <c r="GD97" s="192"/>
      <c r="GE97" s="192"/>
      <c r="GF97" s="192"/>
      <c r="GG97" s="192"/>
      <c r="GH97" s="192"/>
      <c r="GI97" s="192"/>
      <c r="GJ97" s="192"/>
      <c r="GK97" s="192"/>
      <c r="GL97" s="192"/>
      <c r="GM97" s="192"/>
      <c r="GN97" s="192"/>
      <c r="GO97" s="192"/>
      <c r="GP97" s="192"/>
      <c r="GQ97" s="192"/>
      <c r="GR97" s="192"/>
      <c r="GS97" s="192"/>
      <c r="GT97" s="192"/>
      <c r="GU97" s="192"/>
      <c r="GV97" s="192"/>
      <c r="GW97" s="192"/>
      <c r="GX97" s="192"/>
      <c r="GY97" s="192"/>
      <c r="GZ97" s="192"/>
      <c r="HA97" s="192"/>
      <c r="HB97" s="192"/>
      <c r="HC97" s="192"/>
      <c r="HD97" s="192"/>
      <c r="HE97" s="192"/>
      <c r="HF97" s="192"/>
      <c r="HG97" s="192"/>
      <c r="HH97" s="192"/>
      <c r="HI97" s="192"/>
      <c r="HJ97" s="192"/>
      <c r="HK97" s="192"/>
      <c r="HL97" s="192"/>
      <c r="HM97" s="192"/>
      <c r="HN97" s="192"/>
      <c r="HO97" s="192"/>
      <c r="HP97" s="192"/>
      <c r="HQ97" s="192"/>
      <c r="HR97" s="192"/>
      <c r="HS97" s="192"/>
      <c r="HT97" s="192"/>
      <c r="HU97" s="192"/>
      <c r="HV97" s="192"/>
      <c r="HW97" s="192"/>
      <c r="HX97" s="192"/>
      <c r="HY97" s="192"/>
      <c r="HZ97" s="192"/>
      <c r="IA97" s="192"/>
      <c r="IB97" s="192"/>
      <c r="IC97" s="192"/>
      <c r="ID97" s="192"/>
      <c r="IE97" s="192"/>
      <c r="IF97" s="192"/>
      <c r="IG97" s="192"/>
      <c r="IH97" s="192"/>
      <c r="II97" s="192"/>
      <c r="IJ97" s="192"/>
      <c r="IK97" s="192"/>
      <c r="IL97" s="192"/>
      <c r="IM97" s="192"/>
      <c r="IN97" s="192"/>
      <c r="IO97" s="192"/>
      <c r="IP97" s="192"/>
      <c r="IQ97" s="192"/>
      <c r="IR97" s="192"/>
      <c r="IS97" s="192"/>
      <c r="IT97" s="192"/>
      <c r="IU97" s="192"/>
      <c r="IV97" s="192"/>
    </row>
    <row r="98" spans="1:256" x14ac:dyDescent="0.3">
      <c r="A98" s="193" t="s">
        <v>252</v>
      </c>
      <c r="B98" s="194"/>
      <c r="C98" s="195"/>
      <c r="D98" s="195"/>
      <c r="E98" s="195"/>
      <c r="F98" s="195"/>
      <c r="G98" s="194"/>
      <c r="H98" s="196"/>
    </row>
    <row r="99" spans="1:256" ht="15.75" customHeight="1" x14ac:dyDescent="0.3">
      <c r="A99" s="197" t="s">
        <v>293</v>
      </c>
      <c r="B99" s="198">
        <v>100</v>
      </c>
      <c r="C99" s="199">
        <v>1.31</v>
      </c>
      <c r="D99" s="199">
        <v>3.25</v>
      </c>
      <c r="E99" s="199">
        <v>6.47</v>
      </c>
      <c r="F99" s="199">
        <v>60.4</v>
      </c>
      <c r="G99" s="200" t="s">
        <v>294</v>
      </c>
      <c r="H99" s="201" t="s">
        <v>295</v>
      </c>
    </row>
    <row r="100" spans="1:256" ht="12.75" customHeight="1" x14ac:dyDescent="0.25">
      <c r="A100" s="230" t="s">
        <v>296</v>
      </c>
      <c r="B100" s="216">
        <v>230</v>
      </c>
      <c r="C100" s="267">
        <v>18.13</v>
      </c>
      <c r="D100" s="267">
        <v>14.03</v>
      </c>
      <c r="E100" s="267">
        <v>47.61</v>
      </c>
      <c r="F100" s="267">
        <v>393.83</v>
      </c>
      <c r="G100" s="209" t="s">
        <v>297</v>
      </c>
      <c r="H100" s="268" t="s">
        <v>298</v>
      </c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2"/>
      <c r="GA100" s="192"/>
      <c r="GB100" s="192"/>
      <c r="GC100" s="192"/>
      <c r="GD100" s="192"/>
      <c r="GE100" s="192"/>
      <c r="GF100" s="192"/>
      <c r="GG100" s="192"/>
      <c r="GH100" s="192"/>
      <c r="GI100" s="192"/>
      <c r="GJ100" s="192"/>
      <c r="GK100" s="192"/>
      <c r="GL100" s="192"/>
      <c r="GM100" s="192"/>
      <c r="GN100" s="192"/>
      <c r="GO100" s="192"/>
      <c r="GP100" s="192"/>
      <c r="GQ100" s="192"/>
      <c r="GR100" s="192"/>
      <c r="GS100" s="192"/>
      <c r="GT100" s="192"/>
      <c r="GU100" s="192"/>
      <c r="GV100" s="192"/>
      <c r="GW100" s="192"/>
      <c r="GX100" s="192"/>
      <c r="GY100" s="192"/>
      <c r="GZ100" s="192"/>
      <c r="HA100" s="192"/>
      <c r="HB100" s="192"/>
      <c r="HC100" s="192"/>
      <c r="HD100" s="192"/>
      <c r="HE100" s="192"/>
      <c r="HF100" s="192"/>
      <c r="HG100" s="192"/>
      <c r="HH100" s="192"/>
      <c r="HI100" s="192"/>
      <c r="HJ100" s="192"/>
      <c r="HK100" s="192"/>
      <c r="HL100" s="192"/>
      <c r="HM100" s="192"/>
      <c r="HN100" s="192"/>
      <c r="HO100" s="192"/>
      <c r="HP100" s="192"/>
      <c r="HQ100" s="192"/>
      <c r="HR100" s="192"/>
      <c r="HS100" s="192"/>
      <c r="HT100" s="192"/>
      <c r="HU100" s="192"/>
      <c r="HV100" s="192"/>
      <c r="HW100" s="192"/>
      <c r="HX100" s="192"/>
      <c r="HY100" s="192"/>
      <c r="HZ100" s="192"/>
      <c r="IA100" s="192"/>
      <c r="IB100" s="192"/>
      <c r="IC100" s="192"/>
      <c r="ID100" s="192"/>
      <c r="IE100" s="192"/>
      <c r="IF100" s="192"/>
      <c r="IG100" s="192"/>
      <c r="IH100" s="192"/>
      <c r="II100" s="192"/>
      <c r="IJ100" s="192"/>
      <c r="IK100" s="192"/>
      <c r="IL100" s="192"/>
      <c r="IM100" s="192"/>
      <c r="IN100" s="192"/>
      <c r="IO100" s="192"/>
      <c r="IP100" s="192"/>
      <c r="IQ100" s="192"/>
      <c r="IR100" s="192"/>
      <c r="IS100" s="192"/>
      <c r="IT100" s="192"/>
      <c r="IU100" s="192"/>
      <c r="IV100" s="192"/>
    </row>
    <row r="101" spans="1:256" s="269" customFormat="1" x14ac:dyDescent="0.25">
      <c r="A101" s="230" t="s">
        <v>163</v>
      </c>
      <c r="B101" s="216">
        <v>50</v>
      </c>
      <c r="C101" s="199">
        <v>3.54</v>
      </c>
      <c r="D101" s="199">
        <v>6.57</v>
      </c>
      <c r="E101" s="199">
        <v>27.87</v>
      </c>
      <c r="F101" s="199">
        <v>185</v>
      </c>
      <c r="G101" s="244" t="s">
        <v>164</v>
      </c>
      <c r="H101" s="229" t="s">
        <v>165</v>
      </c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2"/>
      <c r="GA101" s="192"/>
      <c r="GB101" s="192"/>
      <c r="GC101" s="192"/>
      <c r="GD101" s="192"/>
      <c r="GE101" s="192"/>
      <c r="GF101" s="192"/>
      <c r="GG101" s="192"/>
      <c r="GH101" s="192"/>
      <c r="GI101" s="192"/>
      <c r="GJ101" s="192"/>
      <c r="GK101" s="192"/>
      <c r="GL101" s="192"/>
      <c r="GM101" s="192"/>
      <c r="GN101" s="192"/>
      <c r="GO101" s="192"/>
      <c r="GP101" s="192"/>
      <c r="GQ101" s="192"/>
      <c r="GR101" s="192"/>
      <c r="GS101" s="192"/>
      <c r="GT101" s="192"/>
      <c r="GU101" s="192"/>
      <c r="GV101" s="192"/>
      <c r="GW101" s="192"/>
      <c r="GX101" s="192"/>
      <c r="GY101" s="192"/>
      <c r="GZ101" s="192"/>
      <c r="HA101" s="192"/>
      <c r="HB101" s="192"/>
      <c r="HC101" s="192"/>
      <c r="HD101" s="192"/>
      <c r="HE101" s="192"/>
      <c r="HF101" s="192"/>
      <c r="HG101" s="192"/>
      <c r="HH101" s="192"/>
      <c r="HI101" s="192"/>
      <c r="HJ101" s="192"/>
      <c r="HK101" s="192"/>
      <c r="HL101" s="192"/>
      <c r="HM101" s="192"/>
      <c r="HN101" s="192"/>
      <c r="HO101" s="192"/>
      <c r="HP101" s="192"/>
      <c r="HQ101" s="192"/>
      <c r="HR101" s="192"/>
      <c r="HS101" s="192"/>
      <c r="HT101" s="192"/>
      <c r="HU101" s="192"/>
      <c r="HV101" s="192"/>
      <c r="HW101" s="192"/>
      <c r="HX101" s="192"/>
      <c r="HY101" s="192"/>
      <c r="HZ101" s="192"/>
      <c r="IA101" s="192"/>
      <c r="IB101" s="192"/>
      <c r="IC101" s="192"/>
      <c r="ID101" s="192"/>
      <c r="IE101" s="192"/>
      <c r="IF101" s="192"/>
      <c r="IG101" s="192"/>
      <c r="IH101" s="192"/>
      <c r="II101" s="192"/>
      <c r="IJ101" s="192"/>
      <c r="IK101" s="192"/>
      <c r="IL101" s="192"/>
      <c r="IM101" s="192"/>
      <c r="IN101" s="192"/>
      <c r="IO101" s="192"/>
      <c r="IP101" s="192"/>
      <c r="IQ101" s="192"/>
      <c r="IR101" s="192"/>
      <c r="IS101" s="192"/>
      <c r="IT101" s="192"/>
      <c r="IU101" s="192"/>
    </row>
    <row r="102" spans="1:256" x14ac:dyDescent="0.25">
      <c r="A102" s="211" t="s">
        <v>57</v>
      </c>
      <c r="B102" s="212">
        <v>222</v>
      </c>
      <c r="C102" s="213">
        <v>0.13</v>
      </c>
      <c r="D102" s="213">
        <v>0.02</v>
      </c>
      <c r="E102" s="213">
        <v>15.2</v>
      </c>
      <c r="F102" s="213">
        <v>62</v>
      </c>
      <c r="G102" s="213" t="s">
        <v>58</v>
      </c>
      <c r="H102" s="214" t="s">
        <v>59</v>
      </c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  <c r="FV102" s="192"/>
      <c r="FW102" s="192"/>
      <c r="FX102" s="192"/>
      <c r="FY102" s="192"/>
      <c r="FZ102" s="192"/>
      <c r="GA102" s="192"/>
      <c r="GB102" s="192"/>
      <c r="GC102" s="192"/>
      <c r="GD102" s="192"/>
      <c r="GE102" s="192"/>
      <c r="GF102" s="192"/>
      <c r="GG102" s="192"/>
      <c r="GH102" s="192"/>
      <c r="GI102" s="192"/>
      <c r="GJ102" s="192"/>
      <c r="GK102" s="192"/>
      <c r="GL102" s="192"/>
      <c r="GM102" s="192"/>
      <c r="GN102" s="192"/>
      <c r="GO102" s="192"/>
      <c r="GP102" s="192"/>
      <c r="GQ102" s="192"/>
      <c r="GR102" s="192"/>
      <c r="GS102" s="192"/>
      <c r="GT102" s="192"/>
      <c r="GU102" s="192"/>
      <c r="GV102" s="192"/>
      <c r="GW102" s="192"/>
      <c r="GX102" s="192"/>
      <c r="GY102" s="192"/>
      <c r="GZ102" s="192"/>
      <c r="HA102" s="192"/>
      <c r="HB102" s="192"/>
      <c r="HC102" s="192"/>
      <c r="HD102" s="192"/>
      <c r="HE102" s="192"/>
      <c r="HF102" s="192"/>
      <c r="HG102" s="192"/>
      <c r="HH102" s="192"/>
      <c r="HI102" s="192"/>
      <c r="HJ102" s="192"/>
      <c r="HK102" s="192"/>
      <c r="HL102" s="192"/>
      <c r="HM102" s="192"/>
      <c r="HN102" s="192"/>
      <c r="HO102" s="192"/>
      <c r="HP102" s="192"/>
      <c r="HQ102" s="192"/>
      <c r="HR102" s="192"/>
      <c r="HS102" s="192"/>
      <c r="HT102" s="192"/>
      <c r="HU102" s="192"/>
      <c r="HV102" s="192"/>
      <c r="HW102" s="192"/>
      <c r="HX102" s="192"/>
      <c r="HY102" s="192"/>
      <c r="HZ102" s="192"/>
      <c r="IA102" s="192"/>
      <c r="IB102" s="192"/>
      <c r="IC102" s="192"/>
      <c r="ID102" s="192"/>
      <c r="IE102" s="192"/>
      <c r="IF102" s="192"/>
      <c r="IG102" s="192"/>
      <c r="IH102" s="192"/>
      <c r="II102" s="192"/>
      <c r="IJ102" s="192"/>
      <c r="IK102" s="192"/>
      <c r="IL102" s="192"/>
      <c r="IM102" s="192"/>
      <c r="IN102" s="192"/>
      <c r="IO102" s="192"/>
      <c r="IP102" s="192"/>
      <c r="IQ102" s="192"/>
      <c r="IR102" s="192"/>
      <c r="IS102" s="192"/>
      <c r="IT102" s="192"/>
      <c r="IU102" s="192"/>
      <c r="IV102" s="192"/>
    </row>
    <row r="103" spans="1:256" x14ac:dyDescent="0.25">
      <c r="A103" s="215" t="s">
        <v>45</v>
      </c>
      <c r="B103" s="212">
        <v>20</v>
      </c>
      <c r="C103" s="231">
        <v>1.3</v>
      </c>
      <c r="D103" s="231">
        <v>0.2</v>
      </c>
      <c r="E103" s="231">
        <v>8.6</v>
      </c>
      <c r="F103" s="231">
        <v>43</v>
      </c>
      <c r="G103" s="232">
        <v>11</v>
      </c>
      <c r="H103" s="217" t="s">
        <v>47</v>
      </c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192"/>
      <c r="DV103" s="192"/>
      <c r="DW103" s="192"/>
      <c r="DX103" s="192"/>
      <c r="DY103" s="192"/>
      <c r="DZ103" s="192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2"/>
      <c r="EK103" s="192"/>
      <c r="EL103" s="192"/>
      <c r="EM103" s="192"/>
      <c r="EN103" s="192"/>
      <c r="EO103" s="192"/>
      <c r="EP103" s="192"/>
      <c r="EQ103" s="192"/>
      <c r="ER103" s="192"/>
      <c r="ES103" s="192"/>
      <c r="ET103" s="192"/>
      <c r="EU103" s="192"/>
      <c r="EV103" s="192"/>
      <c r="EW103" s="192"/>
      <c r="EX103" s="192"/>
      <c r="EY103" s="192"/>
      <c r="EZ103" s="192"/>
      <c r="FA103" s="192"/>
      <c r="FB103" s="192"/>
      <c r="FC103" s="192"/>
      <c r="FD103" s="192"/>
      <c r="FE103" s="192"/>
      <c r="FF103" s="192"/>
      <c r="FG103" s="192"/>
      <c r="FH103" s="192"/>
      <c r="FI103" s="192"/>
      <c r="FJ103" s="192"/>
      <c r="FK103" s="192"/>
      <c r="FL103" s="192"/>
      <c r="FM103" s="192"/>
      <c r="FN103" s="192"/>
      <c r="FO103" s="192"/>
      <c r="FP103" s="192"/>
      <c r="FQ103" s="192"/>
      <c r="FR103" s="192"/>
      <c r="FS103" s="192"/>
      <c r="FT103" s="192"/>
      <c r="FU103" s="192"/>
      <c r="FV103" s="192"/>
      <c r="FW103" s="192"/>
      <c r="FX103" s="192"/>
      <c r="FY103" s="192"/>
      <c r="FZ103" s="192"/>
      <c r="GA103" s="192"/>
      <c r="GB103" s="192"/>
      <c r="GC103" s="192"/>
      <c r="GD103" s="192"/>
      <c r="GE103" s="192"/>
      <c r="GF103" s="192"/>
      <c r="GG103" s="192"/>
      <c r="GH103" s="192"/>
      <c r="GI103" s="192"/>
      <c r="GJ103" s="192"/>
      <c r="GK103" s="192"/>
      <c r="GL103" s="192"/>
      <c r="GM103" s="192"/>
      <c r="GN103" s="192"/>
      <c r="GO103" s="192"/>
      <c r="GP103" s="192"/>
      <c r="GQ103" s="192"/>
      <c r="GR103" s="192"/>
      <c r="GS103" s="192"/>
      <c r="GT103" s="192"/>
      <c r="GU103" s="192"/>
      <c r="GV103" s="192"/>
      <c r="GW103" s="192"/>
      <c r="GX103" s="192"/>
      <c r="GY103" s="192"/>
      <c r="GZ103" s="192"/>
      <c r="HA103" s="192"/>
      <c r="HB103" s="192"/>
      <c r="HC103" s="192"/>
      <c r="HD103" s="192"/>
      <c r="HE103" s="192"/>
      <c r="HF103" s="192"/>
      <c r="HG103" s="192"/>
      <c r="HH103" s="192"/>
      <c r="HI103" s="192"/>
      <c r="HJ103" s="192"/>
      <c r="HK103" s="192"/>
      <c r="HL103" s="192"/>
      <c r="HM103" s="192"/>
      <c r="HN103" s="192"/>
      <c r="HO103" s="192"/>
      <c r="HP103" s="192"/>
      <c r="HQ103" s="192"/>
      <c r="HR103" s="192"/>
      <c r="HS103" s="192"/>
      <c r="HT103" s="192"/>
      <c r="HU103" s="192"/>
      <c r="HV103" s="192"/>
      <c r="HW103" s="192"/>
      <c r="HX103" s="192"/>
      <c r="HY103" s="192"/>
      <c r="HZ103" s="192"/>
      <c r="IA103" s="192"/>
      <c r="IB103" s="192"/>
      <c r="IC103" s="192"/>
      <c r="ID103" s="192"/>
      <c r="IE103" s="192"/>
      <c r="IF103" s="192"/>
      <c r="IG103" s="192"/>
      <c r="IH103" s="192"/>
      <c r="II103" s="192"/>
      <c r="IJ103" s="192"/>
      <c r="IK103" s="192"/>
      <c r="IL103" s="192"/>
      <c r="IM103" s="192"/>
      <c r="IN103" s="192"/>
      <c r="IO103" s="192"/>
      <c r="IP103" s="192"/>
      <c r="IQ103" s="192"/>
      <c r="IR103" s="192"/>
      <c r="IS103" s="192"/>
      <c r="IT103" s="192"/>
      <c r="IU103" s="192"/>
      <c r="IV103" s="192"/>
    </row>
    <row r="104" spans="1:256" x14ac:dyDescent="0.3">
      <c r="A104" s="218" t="s">
        <v>25</v>
      </c>
      <c r="B104" s="188">
        <f>SUM(B99:B103)</f>
        <v>622</v>
      </c>
      <c r="C104" s="219">
        <f>SUM(C99:C103)</f>
        <v>24.409999999999997</v>
      </c>
      <c r="D104" s="219">
        <f>SUM(D99:D103)</f>
        <v>24.07</v>
      </c>
      <c r="E104" s="219">
        <f>SUM(E99:E103)</f>
        <v>105.75</v>
      </c>
      <c r="F104" s="219">
        <f>SUM(F99:F103)</f>
        <v>744.23</v>
      </c>
      <c r="G104" s="220"/>
      <c r="H104" s="245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  <c r="EG104" s="246"/>
      <c r="EH104" s="246"/>
      <c r="EI104" s="246"/>
      <c r="EJ104" s="246"/>
      <c r="EK104" s="246"/>
      <c r="EL104" s="246"/>
      <c r="EM104" s="246"/>
      <c r="EN104" s="246"/>
      <c r="EO104" s="246"/>
      <c r="EP104" s="246"/>
      <c r="EQ104" s="246"/>
      <c r="ER104" s="246"/>
      <c r="ES104" s="246"/>
      <c r="ET104" s="246"/>
      <c r="EU104" s="246"/>
      <c r="EV104" s="246"/>
      <c r="EW104" s="246"/>
      <c r="EX104" s="246"/>
      <c r="EY104" s="246"/>
      <c r="EZ104" s="246"/>
      <c r="FA104" s="246"/>
      <c r="FB104" s="246"/>
      <c r="FC104" s="246"/>
      <c r="FD104" s="246"/>
      <c r="FE104" s="246"/>
      <c r="FF104" s="246"/>
      <c r="FG104" s="246"/>
      <c r="FH104" s="246"/>
      <c r="FI104" s="246"/>
      <c r="FJ104" s="246"/>
      <c r="FK104" s="246"/>
      <c r="FL104" s="246"/>
      <c r="FM104" s="246"/>
      <c r="FN104" s="246"/>
      <c r="FO104" s="246"/>
      <c r="FP104" s="246"/>
      <c r="FQ104" s="246"/>
      <c r="FR104" s="246"/>
      <c r="FS104" s="246"/>
      <c r="FT104" s="246"/>
      <c r="FU104" s="246"/>
      <c r="FV104" s="246"/>
      <c r="FW104" s="246"/>
      <c r="FX104" s="246"/>
      <c r="FY104" s="246"/>
      <c r="FZ104" s="246"/>
      <c r="GA104" s="246"/>
      <c r="GB104" s="246"/>
      <c r="GC104" s="246"/>
      <c r="GD104" s="246"/>
      <c r="GE104" s="246"/>
      <c r="GF104" s="246"/>
      <c r="GG104" s="246"/>
      <c r="GH104" s="246"/>
      <c r="GI104" s="246"/>
      <c r="GJ104" s="246"/>
      <c r="GK104" s="246"/>
      <c r="GL104" s="246"/>
      <c r="GM104" s="246"/>
      <c r="GN104" s="246"/>
      <c r="GO104" s="246"/>
      <c r="GP104" s="246"/>
      <c r="GQ104" s="246"/>
      <c r="GR104" s="246"/>
      <c r="GS104" s="246"/>
      <c r="GT104" s="246"/>
      <c r="GU104" s="246"/>
      <c r="GV104" s="246"/>
      <c r="GW104" s="246"/>
      <c r="GX104" s="246"/>
      <c r="GY104" s="246"/>
      <c r="GZ104" s="246"/>
      <c r="HA104" s="246"/>
      <c r="HB104" s="246"/>
      <c r="HC104" s="246"/>
      <c r="HD104" s="246"/>
      <c r="HE104" s="246"/>
      <c r="HF104" s="246"/>
      <c r="HG104" s="246"/>
      <c r="HH104" s="246"/>
      <c r="HI104" s="246"/>
      <c r="HJ104" s="246"/>
      <c r="HK104" s="246"/>
      <c r="HL104" s="246"/>
      <c r="HM104" s="246"/>
      <c r="HN104" s="246"/>
      <c r="HO104" s="246"/>
      <c r="HP104" s="246"/>
      <c r="HQ104" s="246"/>
      <c r="HR104" s="246"/>
      <c r="HS104" s="246"/>
      <c r="HT104" s="246"/>
      <c r="HU104" s="246"/>
      <c r="HV104" s="246"/>
      <c r="HW104" s="246"/>
      <c r="HX104" s="246"/>
      <c r="HY104" s="246"/>
      <c r="HZ104" s="246"/>
      <c r="IA104" s="246"/>
      <c r="IB104" s="246"/>
      <c r="IC104" s="246"/>
      <c r="ID104" s="246"/>
      <c r="IE104" s="246"/>
      <c r="IF104" s="246"/>
      <c r="IG104" s="246"/>
      <c r="IH104" s="246"/>
      <c r="II104" s="246"/>
      <c r="IJ104" s="246"/>
      <c r="IK104" s="246"/>
      <c r="IL104" s="246"/>
      <c r="IM104" s="246"/>
      <c r="IN104" s="246"/>
      <c r="IO104" s="246"/>
      <c r="IP104" s="246"/>
      <c r="IQ104" s="246"/>
      <c r="IR104" s="246"/>
      <c r="IS104" s="246"/>
      <c r="IT104" s="246"/>
      <c r="IU104" s="246"/>
      <c r="IV104" s="246"/>
    </row>
    <row r="105" spans="1:256" x14ac:dyDescent="0.3">
      <c r="A105" s="185" t="s">
        <v>124</v>
      </c>
      <c r="B105" s="186"/>
      <c r="C105" s="186"/>
      <c r="D105" s="186"/>
      <c r="E105" s="186"/>
      <c r="F105" s="186"/>
      <c r="G105" s="186"/>
      <c r="H105" s="187"/>
    </row>
    <row r="106" spans="1:256" ht="9.75" customHeight="1" x14ac:dyDescent="0.25">
      <c r="A106" s="188" t="s">
        <v>247</v>
      </c>
      <c r="B106" s="188" t="s">
        <v>6</v>
      </c>
      <c r="C106" s="189" t="s">
        <v>248</v>
      </c>
      <c r="D106" s="189" t="s">
        <v>249</v>
      </c>
      <c r="E106" s="189" t="s">
        <v>250</v>
      </c>
      <c r="F106" s="190" t="s">
        <v>10</v>
      </c>
      <c r="G106" s="191" t="s">
        <v>4</v>
      </c>
      <c r="H106" s="189" t="s">
        <v>251</v>
      </c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  <c r="GD106" s="192"/>
      <c r="GE106" s="192"/>
      <c r="GF106" s="192"/>
      <c r="GG106" s="192"/>
      <c r="GH106" s="192"/>
      <c r="GI106" s="192"/>
      <c r="GJ106" s="192"/>
      <c r="GK106" s="192"/>
      <c r="GL106" s="192"/>
      <c r="GM106" s="192"/>
      <c r="GN106" s="192"/>
      <c r="GO106" s="192"/>
      <c r="GP106" s="192"/>
      <c r="GQ106" s="192"/>
      <c r="GR106" s="192"/>
      <c r="GS106" s="192"/>
      <c r="GT106" s="192"/>
      <c r="GU106" s="192"/>
      <c r="GV106" s="192"/>
      <c r="GW106" s="192"/>
      <c r="GX106" s="192"/>
      <c r="GY106" s="192"/>
      <c r="GZ106" s="192"/>
      <c r="HA106" s="192"/>
      <c r="HB106" s="192"/>
      <c r="HC106" s="192"/>
      <c r="HD106" s="192"/>
      <c r="HE106" s="192"/>
      <c r="HF106" s="192"/>
      <c r="HG106" s="192"/>
      <c r="HH106" s="192"/>
      <c r="HI106" s="192"/>
      <c r="HJ106" s="192"/>
      <c r="HK106" s="192"/>
      <c r="HL106" s="192"/>
      <c r="HM106" s="192"/>
      <c r="HN106" s="192"/>
      <c r="HO106" s="192"/>
      <c r="HP106" s="192"/>
      <c r="HQ106" s="192"/>
      <c r="HR106" s="192"/>
      <c r="HS106" s="192"/>
      <c r="HT106" s="192"/>
      <c r="HU106" s="192"/>
      <c r="HV106" s="192"/>
      <c r="HW106" s="192"/>
      <c r="HX106" s="192"/>
      <c r="HY106" s="192"/>
      <c r="HZ106" s="192"/>
      <c r="IA106" s="192"/>
      <c r="IB106" s="192"/>
      <c r="IC106" s="192"/>
      <c r="ID106" s="192"/>
      <c r="IE106" s="192"/>
      <c r="IF106" s="192"/>
      <c r="IG106" s="192"/>
      <c r="IH106" s="192"/>
      <c r="II106" s="192"/>
      <c r="IJ106" s="192"/>
      <c r="IK106" s="192"/>
      <c r="IL106" s="192"/>
      <c r="IM106" s="192"/>
      <c r="IN106" s="192"/>
      <c r="IO106" s="192"/>
      <c r="IP106" s="192"/>
      <c r="IQ106" s="192"/>
      <c r="IR106" s="192"/>
      <c r="IS106" s="192"/>
      <c r="IT106" s="192"/>
      <c r="IU106" s="192"/>
      <c r="IV106" s="192"/>
    </row>
    <row r="107" spans="1:256" x14ac:dyDescent="0.3">
      <c r="A107" s="193" t="s">
        <v>252</v>
      </c>
      <c r="B107" s="194"/>
      <c r="C107" s="195"/>
      <c r="D107" s="195"/>
      <c r="E107" s="195"/>
      <c r="F107" s="195"/>
      <c r="G107" s="194"/>
      <c r="H107" s="196"/>
    </row>
    <row r="108" spans="1:256" ht="24" x14ac:dyDescent="0.3">
      <c r="A108" s="221" t="s">
        <v>299</v>
      </c>
      <c r="B108" s="223">
        <v>100</v>
      </c>
      <c r="C108" s="237">
        <v>1.41</v>
      </c>
      <c r="D108" s="237">
        <v>6.01</v>
      </c>
      <c r="E108" s="237">
        <v>8.26</v>
      </c>
      <c r="F108" s="237">
        <v>92.8</v>
      </c>
      <c r="G108" s="224" t="s">
        <v>300</v>
      </c>
      <c r="H108" s="201" t="s">
        <v>301</v>
      </c>
    </row>
    <row r="109" spans="1:256" ht="12.75" customHeight="1" x14ac:dyDescent="0.25">
      <c r="A109" s="221" t="s">
        <v>302</v>
      </c>
      <c r="B109" s="270">
        <v>90</v>
      </c>
      <c r="C109" s="271">
        <v>12.24</v>
      </c>
      <c r="D109" s="271">
        <v>7.5</v>
      </c>
      <c r="E109" s="271">
        <v>13.46</v>
      </c>
      <c r="F109" s="271">
        <v>173.34</v>
      </c>
      <c r="G109" s="272">
        <v>353</v>
      </c>
      <c r="H109" s="225" t="s">
        <v>303</v>
      </c>
    </row>
    <row r="110" spans="1:256" x14ac:dyDescent="0.25">
      <c r="A110" s="197" t="s">
        <v>304</v>
      </c>
      <c r="B110" s="198">
        <v>150</v>
      </c>
      <c r="C110" s="199">
        <v>4.2</v>
      </c>
      <c r="D110" s="199">
        <v>4.8</v>
      </c>
      <c r="E110" s="199">
        <v>32.700000000000003</v>
      </c>
      <c r="F110" s="199">
        <v>189.3</v>
      </c>
      <c r="G110" s="200" t="s">
        <v>305</v>
      </c>
      <c r="H110" s="225" t="s">
        <v>306</v>
      </c>
    </row>
    <row r="111" spans="1:256" x14ac:dyDescent="0.25">
      <c r="A111" s="217" t="s">
        <v>21</v>
      </c>
      <c r="B111" s="209">
        <v>215</v>
      </c>
      <c r="C111" s="209">
        <v>7.0000000000000007E-2</v>
      </c>
      <c r="D111" s="209">
        <v>0.02</v>
      </c>
      <c r="E111" s="209">
        <v>15</v>
      </c>
      <c r="F111" s="209">
        <v>60</v>
      </c>
      <c r="G111" s="213" t="s">
        <v>22</v>
      </c>
      <c r="H111" s="230" t="s">
        <v>23</v>
      </c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2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192"/>
      <c r="EI111" s="192"/>
      <c r="EJ111" s="192"/>
      <c r="EK111" s="192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  <c r="FV111" s="192"/>
      <c r="FW111" s="192"/>
      <c r="FX111" s="192"/>
      <c r="FY111" s="192"/>
      <c r="FZ111" s="192"/>
      <c r="GA111" s="192"/>
      <c r="GB111" s="192"/>
      <c r="GC111" s="192"/>
      <c r="GD111" s="192"/>
      <c r="GE111" s="192"/>
      <c r="GF111" s="192"/>
      <c r="GG111" s="192"/>
      <c r="GH111" s="192"/>
      <c r="GI111" s="192"/>
      <c r="GJ111" s="192"/>
      <c r="GK111" s="192"/>
      <c r="GL111" s="192"/>
      <c r="GM111" s="192"/>
      <c r="GN111" s="192"/>
      <c r="GO111" s="192"/>
      <c r="GP111" s="192"/>
      <c r="GQ111" s="192"/>
      <c r="GR111" s="192"/>
      <c r="GS111" s="192"/>
      <c r="GT111" s="192"/>
      <c r="GU111" s="192"/>
      <c r="GV111" s="192"/>
      <c r="GW111" s="192"/>
      <c r="GX111" s="192"/>
      <c r="GY111" s="192"/>
      <c r="GZ111" s="192"/>
      <c r="HA111" s="192"/>
      <c r="HB111" s="192"/>
      <c r="HC111" s="192"/>
      <c r="HD111" s="192"/>
      <c r="HE111" s="192"/>
      <c r="HF111" s="192"/>
      <c r="HG111" s="192"/>
      <c r="HH111" s="192"/>
      <c r="HI111" s="192"/>
      <c r="HJ111" s="192"/>
      <c r="HK111" s="192"/>
      <c r="HL111" s="192"/>
      <c r="HM111" s="192"/>
      <c r="HN111" s="192"/>
      <c r="HO111" s="192"/>
      <c r="HP111" s="192"/>
      <c r="HQ111" s="192"/>
      <c r="HR111" s="192"/>
      <c r="HS111" s="192"/>
      <c r="HT111" s="192"/>
      <c r="HU111" s="192"/>
      <c r="HV111" s="192"/>
      <c r="HW111" s="192"/>
      <c r="HX111" s="192"/>
      <c r="HY111" s="192"/>
      <c r="HZ111" s="192"/>
      <c r="IA111" s="192"/>
      <c r="IB111" s="192"/>
      <c r="IC111" s="192"/>
      <c r="ID111" s="192"/>
      <c r="IE111" s="192"/>
      <c r="IF111" s="192"/>
      <c r="IG111" s="192"/>
      <c r="IH111" s="192"/>
      <c r="II111" s="192"/>
      <c r="IJ111" s="192"/>
      <c r="IK111" s="192"/>
      <c r="IL111" s="192"/>
      <c r="IM111" s="192"/>
      <c r="IN111" s="192"/>
      <c r="IO111" s="192"/>
      <c r="IP111" s="192"/>
      <c r="IQ111" s="192"/>
      <c r="IR111" s="192"/>
      <c r="IS111" s="192"/>
      <c r="IT111" s="192"/>
      <c r="IU111" s="192"/>
      <c r="IV111" s="192"/>
    </row>
    <row r="112" spans="1:256" x14ac:dyDescent="0.25">
      <c r="A112" s="215" t="s">
        <v>79</v>
      </c>
      <c r="B112" s="216">
        <v>20</v>
      </c>
      <c r="C112" s="212">
        <f>3.2/2</f>
        <v>1.6</v>
      </c>
      <c r="D112" s="212">
        <f>0.4/2</f>
        <v>0.2</v>
      </c>
      <c r="E112" s="212">
        <f>20.4/2</f>
        <v>10.199999999999999</v>
      </c>
      <c r="F112" s="212">
        <v>50</v>
      </c>
      <c r="G112" s="209" t="s">
        <v>46</v>
      </c>
      <c r="H112" s="217" t="s">
        <v>49</v>
      </c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  <c r="EG112" s="192"/>
      <c r="EH112" s="192"/>
      <c r="EI112" s="192"/>
      <c r="EJ112" s="192"/>
      <c r="EK112" s="192"/>
      <c r="EL112" s="192"/>
      <c r="EM112" s="192"/>
      <c r="EN112" s="192"/>
      <c r="EO112" s="192"/>
      <c r="EP112" s="192"/>
      <c r="EQ112" s="192"/>
      <c r="ER112" s="192"/>
      <c r="ES112" s="192"/>
      <c r="ET112" s="192"/>
      <c r="EU112" s="192"/>
      <c r="EV112" s="192"/>
      <c r="EW112" s="192"/>
      <c r="EX112" s="192"/>
      <c r="EY112" s="192"/>
      <c r="EZ112" s="192"/>
      <c r="FA112" s="192"/>
      <c r="FB112" s="192"/>
      <c r="FC112" s="192"/>
      <c r="FD112" s="192"/>
      <c r="FE112" s="192"/>
      <c r="FF112" s="192"/>
      <c r="FG112" s="192"/>
      <c r="FH112" s="192"/>
      <c r="FI112" s="192"/>
      <c r="FJ112" s="192"/>
      <c r="FK112" s="192"/>
      <c r="FL112" s="192"/>
      <c r="FM112" s="192"/>
      <c r="FN112" s="192"/>
      <c r="FO112" s="192"/>
      <c r="FP112" s="192"/>
      <c r="FQ112" s="192"/>
      <c r="FR112" s="192"/>
      <c r="FS112" s="192"/>
      <c r="FT112" s="192"/>
      <c r="FU112" s="192"/>
      <c r="FV112" s="192"/>
      <c r="FW112" s="192"/>
      <c r="FX112" s="192"/>
      <c r="FY112" s="192"/>
      <c r="FZ112" s="192"/>
      <c r="GA112" s="192"/>
      <c r="GB112" s="192"/>
      <c r="GC112" s="192"/>
      <c r="GD112" s="192"/>
      <c r="GE112" s="192"/>
      <c r="GF112" s="192"/>
      <c r="GG112" s="192"/>
      <c r="GH112" s="192"/>
      <c r="GI112" s="192"/>
      <c r="GJ112" s="192"/>
      <c r="GK112" s="192"/>
      <c r="GL112" s="192"/>
      <c r="GM112" s="192"/>
      <c r="GN112" s="192"/>
      <c r="GO112" s="192"/>
      <c r="GP112" s="192"/>
      <c r="GQ112" s="192"/>
      <c r="GR112" s="192"/>
      <c r="GS112" s="192"/>
      <c r="GT112" s="192"/>
      <c r="GU112" s="192"/>
      <c r="GV112" s="192"/>
      <c r="GW112" s="192"/>
      <c r="GX112" s="192"/>
      <c r="GY112" s="192"/>
      <c r="GZ112" s="192"/>
      <c r="HA112" s="192"/>
      <c r="HB112" s="192"/>
      <c r="HC112" s="192"/>
      <c r="HD112" s="192"/>
      <c r="HE112" s="192"/>
      <c r="HF112" s="192"/>
      <c r="HG112" s="192"/>
      <c r="HH112" s="192"/>
      <c r="HI112" s="192"/>
      <c r="HJ112" s="192"/>
      <c r="HK112" s="192"/>
      <c r="HL112" s="192"/>
      <c r="HM112" s="192"/>
      <c r="HN112" s="192"/>
      <c r="HO112" s="192"/>
      <c r="HP112" s="192"/>
      <c r="HQ112" s="192"/>
      <c r="HR112" s="192"/>
      <c r="HS112" s="192"/>
      <c r="HT112" s="192"/>
      <c r="HU112" s="192"/>
      <c r="HV112" s="192"/>
      <c r="HW112" s="192"/>
      <c r="HX112" s="192"/>
      <c r="HY112" s="192"/>
      <c r="HZ112" s="192"/>
      <c r="IA112" s="192"/>
      <c r="IB112" s="192"/>
      <c r="IC112" s="192"/>
      <c r="ID112" s="192"/>
      <c r="IE112" s="192"/>
      <c r="IF112" s="192"/>
      <c r="IG112" s="192"/>
      <c r="IH112" s="192"/>
      <c r="II112" s="192"/>
      <c r="IJ112" s="192"/>
      <c r="IK112" s="192"/>
      <c r="IL112" s="192"/>
      <c r="IM112" s="192"/>
      <c r="IN112" s="192"/>
      <c r="IO112" s="192"/>
      <c r="IP112" s="192"/>
      <c r="IQ112" s="192"/>
      <c r="IR112" s="192"/>
      <c r="IS112" s="192"/>
      <c r="IT112" s="192"/>
      <c r="IU112" s="192"/>
      <c r="IV112" s="192"/>
    </row>
    <row r="113" spans="1:256" ht="13.5" customHeight="1" x14ac:dyDescent="0.3">
      <c r="A113" s="218" t="s">
        <v>25</v>
      </c>
      <c r="B113" s="188">
        <f>SUM(B108:B112)</f>
        <v>575</v>
      </c>
      <c r="C113" s="219">
        <f>SUM(C108:C112)</f>
        <v>19.520000000000003</v>
      </c>
      <c r="D113" s="219">
        <f>SUM(D108:D112)</f>
        <v>18.529999999999998</v>
      </c>
      <c r="E113" s="219">
        <f>SUM(E108:E112)</f>
        <v>79.62</v>
      </c>
      <c r="F113" s="219">
        <f>SUM(F108:F112)</f>
        <v>565.44000000000005</v>
      </c>
      <c r="G113" s="220"/>
      <c r="H113" s="245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6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6"/>
      <c r="DZ113" s="246"/>
      <c r="EA113" s="246"/>
      <c r="EB113" s="246"/>
      <c r="EC113" s="246"/>
      <c r="ED113" s="246"/>
      <c r="EE113" s="246"/>
      <c r="EF113" s="246"/>
      <c r="EG113" s="246"/>
      <c r="EH113" s="246"/>
      <c r="EI113" s="246"/>
      <c r="EJ113" s="246"/>
      <c r="EK113" s="246"/>
      <c r="EL113" s="246"/>
      <c r="EM113" s="246"/>
      <c r="EN113" s="246"/>
      <c r="EO113" s="246"/>
      <c r="EP113" s="246"/>
      <c r="EQ113" s="246"/>
      <c r="ER113" s="246"/>
      <c r="ES113" s="246"/>
      <c r="ET113" s="246"/>
      <c r="EU113" s="246"/>
      <c r="EV113" s="246"/>
      <c r="EW113" s="246"/>
      <c r="EX113" s="246"/>
      <c r="EY113" s="246"/>
      <c r="EZ113" s="246"/>
      <c r="FA113" s="246"/>
      <c r="FB113" s="246"/>
      <c r="FC113" s="246"/>
      <c r="FD113" s="246"/>
      <c r="FE113" s="246"/>
      <c r="FF113" s="246"/>
      <c r="FG113" s="246"/>
      <c r="FH113" s="246"/>
      <c r="FI113" s="246"/>
      <c r="FJ113" s="246"/>
      <c r="FK113" s="246"/>
      <c r="FL113" s="246"/>
      <c r="FM113" s="246"/>
      <c r="FN113" s="246"/>
      <c r="FO113" s="246"/>
      <c r="FP113" s="246"/>
      <c r="FQ113" s="246"/>
      <c r="FR113" s="246"/>
      <c r="FS113" s="246"/>
      <c r="FT113" s="246"/>
      <c r="FU113" s="246"/>
      <c r="FV113" s="246"/>
      <c r="FW113" s="246"/>
      <c r="FX113" s="246"/>
      <c r="FY113" s="246"/>
      <c r="FZ113" s="246"/>
      <c r="GA113" s="246"/>
      <c r="GB113" s="246"/>
      <c r="GC113" s="246"/>
      <c r="GD113" s="246"/>
      <c r="GE113" s="246"/>
      <c r="GF113" s="246"/>
      <c r="GG113" s="246"/>
      <c r="GH113" s="246"/>
      <c r="GI113" s="246"/>
      <c r="GJ113" s="246"/>
      <c r="GK113" s="246"/>
      <c r="GL113" s="246"/>
      <c r="GM113" s="246"/>
      <c r="GN113" s="246"/>
      <c r="GO113" s="246"/>
      <c r="GP113" s="246"/>
      <c r="GQ113" s="246"/>
      <c r="GR113" s="246"/>
      <c r="GS113" s="246"/>
      <c r="GT113" s="246"/>
      <c r="GU113" s="246"/>
      <c r="GV113" s="246"/>
      <c r="GW113" s="246"/>
      <c r="GX113" s="246"/>
      <c r="GY113" s="246"/>
      <c r="GZ113" s="246"/>
      <c r="HA113" s="246"/>
      <c r="HB113" s="246"/>
      <c r="HC113" s="246"/>
      <c r="HD113" s="246"/>
      <c r="HE113" s="246"/>
      <c r="HF113" s="246"/>
      <c r="HG113" s="246"/>
      <c r="HH113" s="246"/>
      <c r="HI113" s="246"/>
      <c r="HJ113" s="246"/>
      <c r="HK113" s="246"/>
      <c r="HL113" s="246"/>
      <c r="HM113" s="246"/>
      <c r="HN113" s="246"/>
      <c r="HO113" s="246"/>
      <c r="HP113" s="246"/>
      <c r="HQ113" s="246"/>
      <c r="HR113" s="246"/>
      <c r="HS113" s="246"/>
      <c r="HT113" s="246"/>
      <c r="HU113" s="246"/>
      <c r="HV113" s="246"/>
      <c r="HW113" s="246"/>
      <c r="HX113" s="246"/>
      <c r="HY113" s="246"/>
      <c r="HZ113" s="246"/>
      <c r="IA113" s="246"/>
      <c r="IB113" s="246"/>
      <c r="IC113" s="246"/>
      <c r="ID113" s="246"/>
      <c r="IE113" s="246"/>
      <c r="IF113" s="246"/>
      <c r="IG113" s="246"/>
      <c r="IH113" s="246"/>
      <c r="II113" s="246"/>
      <c r="IJ113" s="246"/>
      <c r="IK113" s="246"/>
      <c r="IL113" s="246"/>
      <c r="IM113" s="246"/>
      <c r="IN113" s="246"/>
      <c r="IO113" s="246"/>
      <c r="IP113" s="246"/>
      <c r="IQ113" s="246"/>
      <c r="IR113" s="246"/>
      <c r="IS113" s="246"/>
      <c r="IT113" s="246"/>
      <c r="IU113" s="246"/>
      <c r="IV113" s="246"/>
    </row>
    <row r="115" spans="1:256" x14ac:dyDescent="0.3">
      <c r="B115" s="274"/>
      <c r="C115" s="275"/>
      <c r="D115" s="275"/>
      <c r="E115" s="275"/>
      <c r="F115" s="275"/>
      <c r="G115" s="276"/>
    </row>
  </sheetData>
  <mergeCells count="27">
    <mergeCell ref="A98:H98"/>
    <mergeCell ref="A105:H105"/>
    <mergeCell ref="A107:H107"/>
    <mergeCell ref="A70:H70"/>
    <mergeCell ref="A77:H77"/>
    <mergeCell ref="A79:H79"/>
    <mergeCell ref="A87:H87"/>
    <mergeCell ref="A89:H89"/>
    <mergeCell ref="A96:H96"/>
    <mergeCell ref="A49:H49"/>
    <mergeCell ref="A51:H51"/>
    <mergeCell ref="A57:H57"/>
    <mergeCell ref="A58:H58"/>
    <mergeCell ref="A60:H60"/>
    <mergeCell ref="A68:H68"/>
    <mergeCell ref="A21:H21"/>
    <mergeCell ref="A23:H23"/>
    <mergeCell ref="A30:H30"/>
    <mergeCell ref="A32:H32"/>
    <mergeCell ref="A40:H40"/>
    <mergeCell ref="A42:H42"/>
    <mergeCell ref="A1:H1"/>
    <mergeCell ref="A2:H2"/>
    <mergeCell ref="A3:H3"/>
    <mergeCell ref="A5:H5"/>
    <mergeCell ref="A12:H12"/>
    <mergeCell ref="A14:H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zoomScale="130" zoomScaleNormal="130" workbookViewId="0">
      <selection sqref="A1:H219"/>
    </sheetView>
  </sheetViews>
  <sheetFormatPr defaultRowHeight="12" x14ac:dyDescent="0.3"/>
  <cols>
    <col min="1" max="1" width="31.6640625" style="273" customWidth="1"/>
    <col min="2" max="2" width="8.109375" style="254" customWidth="1"/>
    <col min="3" max="4" width="7.6640625" style="184" customWidth="1"/>
    <col min="5" max="5" width="8.44140625" style="184" customWidth="1"/>
    <col min="6" max="6" width="7.44140625" style="184" customWidth="1"/>
    <col min="7" max="7" width="7.33203125" style="254" customWidth="1"/>
    <col min="8" max="8" width="16.6640625" style="254" customWidth="1"/>
    <col min="9" max="256" width="8.88671875" style="184"/>
    <col min="257" max="257" width="31.6640625" style="184" customWidth="1"/>
    <col min="258" max="258" width="8.109375" style="184" customWidth="1"/>
    <col min="259" max="260" width="7.6640625" style="184" customWidth="1"/>
    <col min="261" max="261" width="8.44140625" style="184" customWidth="1"/>
    <col min="262" max="262" width="7.44140625" style="184" customWidth="1"/>
    <col min="263" max="263" width="7.33203125" style="184" customWidth="1"/>
    <col min="264" max="264" width="16.6640625" style="184" customWidth="1"/>
    <col min="265" max="512" width="8.88671875" style="184"/>
    <col min="513" max="513" width="31.6640625" style="184" customWidth="1"/>
    <col min="514" max="514" width="8.109375" style="184" customWidth="1"/>
    <col min="515" max="516" width="7.6640625" style="184" customWidth="1"/>
    <col min="517" max="517" width="8.44140625" style="184" customWidth="1"/>
    <col min="518" max="518" width="7.44140625" style="184" customWidth="1"/>
    <col min="519" max="519" width="7.33203125" style="184" customWidth="1"/>
    <col min="520" max="520" width="16.6640625" style="184" customWidth="1"/>
    <col min="521" max="768" width="8.88671875" style="184"/>
    <col min="769" max="769" width="31.6640625" style="184" customWidth="1"/>
    <col min="770" max="770" width="8.109375" style="184" customWidth="1"/>
    <col min="771" max="772" width="7.6640625" style="184" customWidth="1"/>
    <col min="773" max="773" width="8.44140625" style="184" customWidth="1"/>
    <col min="774" max="774" width="7.44140625" style="184" customWidth="1"/>
    <col min="775" max="775" width="7.33203125" style="184" customWidth="1"/>
    <col min="776" max="776" width="16.6640625" style="184" customWidth="1"/>
    <col min="777" max="1024" width="8.88671875" style="184"/>
    <col min="1025" max="1025" width="31.6640625" style="184" customWidth="1"/>
    <col min="1026" max="1026" width="8.109375" style="184" customWidth="1"/>
    <col min="1027" max="1028" width="7.6640625" style="184" customWidth="1"/>
    <col min="1029" max="1029" width="8.44140625" style="184" customWidth="1"/>
    <col min="1030" max="1030" width="7.44140625" style="184" customWidth="1"/>
    <col min="1031" max="1031" width="7.33203125" style="184" customWidth="1"/>
    <col min="1032" max="1032" width="16.6640625" style="184" customWidth="1"/>
    <col min="1033" max="1280" width="8.88671875" style="184"/>
    <col min="1281" max="1281" width="31.6640625" style="184" customWidth="1"/>
    <col min="1282" max="1282" width="8.109375" style="184" customWidth="1"/>
    <col min="1283" max="1284" width="7.6640625" style="184" customWidth="1"/>
    <col min="1285" max="1285" width="8.44140625" style="184" customWidth="1"/>
    <col min="1286" max="1286" width="7.44140625" style="184" customWidth="1"/>
    <col min="1287" max="1287" width="7.33203125" style="184" customWidth="1"/>
    <col min="1288" max="1288" width="16.6640625" style="184" customWidth="1"/>
    <col min="1289" max="1536" width="8.88671875" style="184"/>
    <col min="1537" max="1537" width="31.6640625" style="184" customWidth="1"/>
    <col min="1538" max="1538" width="8.109375" style="184" customWidth="1"/>
    <col min="1539" max="1540" width="7.6640625" style="184" customWidth="1"/>
    <col min="1541" max="1541" width="8.44140625" style="184" customWidth="1"/>
    <col min="1542" max="1542" width="7.44140625" style="184" customWidth="1"/>
    <col min="1543" max="1543" width="7.33203125" style="184" customWidth="1"/>
    <col min="1544" max="1544" width="16.6640625" style="184" customWidth="1"/>
    <col min="1545" max="1792" width="8.88671875" style="184"/>
    <col min="1793" max="1793" width="31.6640625" style="184" customWidth="1"/>
    <col min="1794" max="1794" width="8.109375" style="184" customWidth="1"/>
    <col min="1795" max="1796" width="7.6640625" style="184" customWidth="1"/>
    <col min="1797" max="1797" width="8.44140625" style="184" customWidth="1"/>
    <col min="1798" max="1798" width="7.44140625" style="184" customWidth="1"/>
    <col min="1799" max="1799" width="7.33203125" style="184" customWidth="1"/>
    <col min="1800" max="1800" width="16.6640625" style="184" customWidth="1"/>
    <col min="1801" max="2048" width="8.88671875" style="184"/>
    <col min="2049" max="2049" width="31.6640625" style="184" customWidth="1"/>
    <col min="2050" max="2050" width="8.109375" style="184" customWidth="1"/>
    <col min="2051" max="2052" width="7.6640625" style="184" customWidth="1"/>
    <col min="2053" max="2053" width="8.44140625" style="184" customWidth="1"/>
    <col min="2054" max="2054" width="7.44140625" style="184" customWidth="1"/>
    <col min="2055" max="2055" width="7.33203125" style="184" customWidth="1"/>
    <col min="2056" max="2056" width="16.6640625" style="184" customWidth="1"/>
    <col min="2057" max="2304" width="8.88671875" style="184"/>
    <col min="2305" max="2305" width="31.6640625" style="184" customWidth="1"/>
    <col min="2306" max="2306" width="8.109375" style="184" customWidth="1"/>
    <col min="2307" max="2308" width="7.6640625" style="184" customWidth="1"/>
    <col min="2309" max="2309" width="8.44140625" style="184" customWidth="1"/>
    <col min="2310" max="2310" width="7.44140625" style="184" customWidth="1"/>
    <col min="2311" max="2311" width="7.33203125" style="184" customWidth="1"/>
    <col min="2312" max="2312" width="16.6640625" style="184" customWidth="1"/>
    <col min="2313" max="2560" width="8.88671875" style="184"/>
    <col min="2561" max="2561" width="31.6640625" style="184" customWidth="1"/>
    <col min="2562" max="2562" width="8.109375" style="184" customWidth="1"/>
    <col min="2563" max="2564" width="7.6640625" style="184" customWidth="1"/>
    <col min="2565" max="2565" width="8.44140625" style="184" customWidth="1"/>
    <col min="2566" max="2566" width="7.44140625" style="184" customWidth="1"/>
    <col min="2567" max="2567" width="7.33203125" style="184" customWidth="1"/>
    <col min="2568" max="2568" width="16.6640625" style="184" customWidth="1"/>
    <col min="2569" max="2816" width="8.88671875" style="184"/>
    <col min="2817" max="2817" width="31.6640625" style="184" customWidth="1"/>
    <col min="2818" max="2818" width="8.109375" style="184" customWidth="1"/>
    <col min="2819" max="2820" width="7.6640625" style="184" customWidth="1"/>
    <col min="2821" max="2821" width="8.44140625" style="184" customWidth="1"/>
    <col min="2822" max="2822" width="7.44140625" style="184" customWidth="1"/>
    <col min="2823" max="2823" width="7.33203125" style="184" customWidth="1"/>
    <col min="2824" max="2824" width="16.6640625" style="184" customWidth="1"/>
    <col min="2825" max="3072" width="8.88671875" style="184"/>
    <col min="3073" max="3073" width="31.6640625" style="184" customWidth="1"/>
    <col min="3074" max="3074" width="8.109375" style="184" customWidth="1"/>
    <col min="3075" max="3076" width="7.6640625" style="184" customWidth="1"/>
    <col min="3077" max="3077" width="8.44140625" style="184" customWidth="1"/>
    <col min="3078" max="3078" width="7.44140625" style="184" customWidth="1"/>
    <col min="3079" max="3079" width="7.33203125" style="184" customWidth="1"/>
    <col min="3080" max="3080" width="16.6640625" style="184" customWidth="1"/>
    <col min="3081" max="3328" width="8.88671875" style="184"/>
    <col min="3329" max="3329" width="31.6640625" style="184" customWidth="1"/>
    <col min="3330" max="3330" width="8.109375" style="184" customWidth="1"/>
    <col min="3331" max="3332" width="7.6640625" style="184" customWidth="1"/>
    <col min="3333" max="3333" width="8.44140625" style="184" customWidth="1"/>
    <col min="3334" max="3334" width="7.44140625" style="184" customWidth="1"/>
    <col min="3335" max="3335" width="7.33203125" style="184" customWidth="1"/>
    <col min="3336" max="3336" width="16.6640625" style="184" customWidth="1"/>
    <col min="3337" max="3584" width="8.88671875" style="184"/>
    <col min="3585" max="3585" width="31.6640625" style="184" customWidth="1"/>
    <col min="3586" max="3586" width="8.109375" style="184" customWidth="1"/>
    <col min="3587" max="3588" width="7.6640625" style="184" customWidth="1"/>
    <col min="3589" max="3589" width="8.44140625" style="184" customWidth="1"/>
    <col min="3590" max="3590" width="7.44140625" style="184" customWidth="1"/>
    <col min="3591" max="3591" width="7.33203125" style="184" customWidth="1"/>
    <col min="3592" max="3592" width="16.6640625" style="184" customWidth="1"/>
    <col min="3593" max="3840" width="8.88671875" style="184"/>
    <col min="3841" max="3841" width="31.6640625" style="184" customWidth="1"/>
    <col min="3842" max="3842" width="8.109375" style="184" customWidth="1"/>
    <col min="3843" max="3844" width="7.6640625" style="184" customWidth="1"/>
    <col min="3845" max="3845" width="8.44140625" style="184" customWidth="1"/>
    <col min="3846" max="3846" width="7.44140625" style="184" customWidth="1"/>
    <col min="3847" max="3847" width="7.33203125" style="184" customWidth="1"/>
    <col min="3848" max="3848" width="16.6640625" style="184" customWidth="1"/>
    <col min="3849" max="4096" width="8.88671875" style="184"/>
    <col min="4097" max="4097" width="31.6640625" style="184" customWidth="1"/>
    <col min="4098" max="4098" width="8.109375" style="184" customWidth="1"/>
    <col min="4099" max="4100" width="7.6640625" style="184" customWidth="1"/>
    <col min="4101" max="4101" width="8.44140625" style="184" customWidth="1"/>
    <col min="4102" max="4102" width="7.44140625" style="184" customWidth="1"/>
    <col min="4103" max="4103" width="7.33203125" style="184" customWidth="1"/>
    <col min="4104" max="4104" width="16.6640625" style="184" customWidth="1"/>
    <col min="4105" max="4352" width="8.88671875" style="184"/>
    <col min="4353" max="4353" width="31.6640625" style="184" customWidth="1"/>
    <col min="4354" max="4354" width="8.109375" style="184" customWidth="1"/>
    <col min="4355" max="4356" width="7.6640625" style="184" customWidth="1"/>
    <col min="4357" max="4357" width="8.44140625" style="184" customWidth="1"/>
    <col min="4358" max="4358" width="7.44140625" style="184" customWidth="1"/>
    <col min="4359" max="4359" width="7.33203125" style="184" customWidth="1"/>
    <col min="4360" max="4360" width="16.6640625" style="184" customWidth="1"/>
    <col min="4361" max="4608" width="8.88671875" style="184"/>
    <col min="4609" max="4609" width="31.6640625" style="184" customWidth="1"/>
    <col min="4610" max="4610" width="8.109375" style="184" customWidth="1"/>
    <col min="4611" max="4612" width="7.6640625" style="184" customWidth="1"/>
    <col min="4613" max="4613" width="8.44140625" style="184" customWidth="1"/>
    <col min="4614" max="4614" width="7.44140625" style="184" customWidth="1"/>
    <col min="4615" max="4615" width="7.33203125" style="184" customWidth="1"/>
    <col min="4616" max="4616" width="16.6640625" style="184" customWidth="1"/>
    <col min="4617" max="4864" width="8.88671875" style="184"/>
    <col min="4865" max="4865" width="31.6640625" style="184" customWidth="1"/>
    <col min="4866" max="4866" width="8.109375" style="184" customWidth="1"/>
    <col min="4867" max="4868" width="7.6640625" style="184" customWidth="1"/>
    <col min="4869" max="4869" width="8.44140625" style="184" customWidth="1"/>
    <col min="4870" max="4870" width="7.44140625" style="184" customWidth="1"/>
    <col min="4871" max="4871" width="7.33203125" style="184" customWidth="1"/>
    <col min="4872" max="4872" width="16.6640625" style="184" customWidth="1"/>
    <col min="4873" max="5120" width="8.88671875" style="184"/>
    <col min="5121" max="5121" width="31.6640625" style="184" customWidth="1"/>
    <col min="5122" max="5122" width="8.109375" style="184" customWidth="1"/>
    <col min="5123" max="5124" width="7.6640625" style="184" customWidth="1"/>
    <col min="5125" max="5125" width="8.44140625" style="184" customWidth="1"/>
    <col min="5126" max="5126" width="7.44140625" style="184" customWidth="1"/>
    <col min="5127" max="5127" width="7.33203125" style="184" customWidth="1"/>
    <col min="5128" max="5128" width="16.6640625" style="184" customWidth="1"/>
    <col min="5129" max="5376" width="8.88671875" style="184"/>
    <col min="5377" max="5377" width="31.6640625" style="184" customWidth="1"/>
    <col min="5378" max="5378" width="8.109375" style="184" customWidth="1"/>
    <col min="5379" max="5380" width="7.6640625" style="184" customWidth="1"/>
    <col min="5381" max="5381" width="8.44140625" style="184" customWidth="1"/>
    <col min="5382" max="5382" width="7.44140625" style="184" customWidth="1"/>
    <col min="5383" max="5383" width="7.33203125" style="184" customWidth="1"/>
    <col min="5384" max="5384" width="16.6640625" style="184" customWidth="1"/>
    <col min="5385" max="5632" width="8.88671875" style="184"/>
    <col min="5633" max="5633" width="31.6640625" style="184" customWidth="1"/>
    <col min="5634" max="5634" width="8.109375" style="184" customWidth="1"/>
    <col min="5635" max="5636" width="7.6640625" style="184" customWidth="1"/>
    <col min="5637" max="5637" width="8.44140625" style="184" customWidth="1"/>
    <col min="5638" max="5638" width="7.44140625" style="184" customWidth="1"/>
    <col min="5639" max="5639" width="7.33203125" style="184" customWidth="1"/>
    <col min="5640" max="5640" width="16.6640625" style="184" customWidth="1"/>
    <col min="5641" max="5888" width="8.88671875" style="184"/>
    <col min="5889" max="5889" width="31.6640625" style="184" customWidth="1"/>
    <col min="5890" max="5890" width="8.109375" style="184" customWidth="1"/>
    <col min="5891" max="5892" width="7.6640625" style="184" customWidth="1"/>
    <col min="5893" max="5893" width="8.44140625" style="184" customWidth="1"/>
    <col min="5894" max="5894" width="7.44140625" style="184" customWidth="1"/>
    <col min="5895" max="5895" width="7.33203125" style="184" customWidth="1"/>
    <col min="5896" max="5896" width="16.6640625" style="184" customWidth="1"/>
    <col min="5897" max="6144" width="8.88671875" style="184"/>
    <col min="6145" max="6145" width="31.6640625" style="184" customWidth="1"/>
    <col min="6146" max="6146" width="8.109375" style="184" customWidth="1"/>
    <col min="6147" max="6148" width="7.6640625" style="184" customWidth="1"/>
    <col min="6149" max="6149" width="8.44140625" style="184" customWidth="1"/>
    <col min="6150" max="6150" width="7.44140625" style="184" customWidth="1"/>
    <col min="6151" max="6151" width="7.33203125" style="184" customWidth="1"/>
    <col min="6152" max="6152" width="16.6640625" style="184" customWidth="1"/>
    <col min="6153" max="6400" width="8.88671875" style="184"/>
    <col min="6401" max="6401" width="31.6640625" style="184" customWidth="1"/>
    <col min="6402" max="6402" width="8.109375" style="184" customWidth="1"/>
    <col min="6403" max="6404" width="7.6640625" style="184" customWidth="1"/>
    <col min="6405" max="6405" width="8.44140625" style="184" customWidth="1"/>
    <col min="6406" max="6406" width="7.44140625" style="184" customWidth="1"/>
    <col min="6407" max="6407" width="7.33203125" style="184" customWidth="1"/>
    <col min="6408" max="6408" width="16.6640625" style="184" customWidth="1"/>
    <col min="6409" max="6656" width="8.88671875" style="184"/>
    <col min="6657" max="6657" width="31.6640625" style="184" customWidth="1"/>
    <col min="6658" max="6658" width="8.109375" style="184" customWidth="1"/>
    <col min="6659" max="6660" width="7.6640625" style="184" customWidth="1"/>
    <col min="6661" max="6661" width="8.44140625" style="184" customWidth="1"/>
    <col min="6662" max="6662" width="7.44140625" style="184" customWidth="1"/>
    <col min="6663" max="6663" width="7.33203125" style="184" customWidth="1"/>
    <col min="6664" max="6664" width="16.6640625" style="184" customWidth="1"/>
    <col min="6665" max="6912" width="8.88671875" style="184"/>
    <col min="6913" max="6913" width="31.6640625" style="184" customWidth="1"/>
    <col min="6914" max="6914" width="8.109375" style="184" customWidth="1"/>
    <col min="6915" max="6916" width="7.6640625" style="184" customWidth="1"/>
    <col min="6917" max="6917" width="8.44140625" style="184" customWidth="1"/>
    <col min="6918" max="6918" width="7.44140625" style="184" customWidth="1"/>
    <col min="6919" max="6919" width="7.33203125" style="184" customWidth="1"/>
    <col min="6920" max="6920" width="16.6640625" style="184" customWidth="1"/>
    <col min="6921" max="7168" width="8.88671875" style="184"/>
    <col min="7169" max="7169" width="31.6640625" style="184" customWidth="1"/>
    <col min="7170" max="7170" width="8.109375" style="184" customWidth="1"/>
    <col min="7171" max="7172" width="7.6640625" style="184" customWidth="1"/>
    <col min="7173" max="7173" width="8.44140625" style="184" customWidth="1"/>
    <col min="7174" max="7174" width="7.44140625" style="184" customWidth="1"/>
    <col min="7175" max="7175" width="7.33203125" style="184" customWidth="1"/>
    <col min="7176" max="7176" width="16.6640625" style="184" customWidth="1"/>
    <col min="7177" max="7424" width="8.88671875" style="184"/>
    <col min="7425" max="7425" width="31.6640625" style="184" customWidth="1"/>
    <col min="7426" max="7426" width="8.109375" style="184" customWidth="1"/>
    <col min="7427" max="7428" width="7.6640625" style="184" customWidth="1"/>
    <col min="7429" max="7429" width="8.44140625" style="184" customWidth="1"/>
    <col min="7430" max="7430" width="7.44140625" style="184" customWidth="1"/>
    <col min="7431" max="7431" width="7.33203125" style="184" customWidth="1"/>
    <col min="7432" max="7432" width="16.6640625" style="184" customWidth="1"/>
    <col min="7433" max="7680" width="8.88671875" style="184"/>
    <col min="7681" max="7681" width="31.6640625" style="184" customWidth="1"/>
    <col min="7682" max="7682" width="8.109375" style="184" customWidth="1"/>
    <col min="7683" max="7684" width="7.6640625" style="184" customWidth="1"/>
    <col min="7685" max="7685" width="8.44140625" style="184" customWidth="1"/>
    <col min="7686" max="7686" width="7.44140625" style="184" customWidth="1"/>
    <col min="7687" max="7687" width="7.33203125" style="184" customWidth="1"/>
    <col min="7688" max="7688" width="16.6640625" style="184" customWidth="1"/>
    <col min="7689" max="7936" width="8.88671875" style="184"/>
    <col min="7937" max="7937" width="31.6640625" style="184" customWidth="1"/>
    <col min="7938" max="7938" width="8.109375" style="184" customWidth="1"/>
    <col min="7939" max="7940" width="7.6640625" style="184" customWidth="1"/>
    <col min="7941" max="7941" width="8.44140625" style="184" customWidth="1"/>
    <col min="7942" max="7942" width="7.44140625" style="184" customWidth="1"/>
    <col min="7943" max="7943" width="7.33203125" style="184" customWidth="1"/>
    <col min="7944" max="7944" width="16.6640625" style="184" customWidth="1"/>
    <col min="7945" max="8192" width="8.88671875" style="184"/>
    <col min="8193" max="8193" width="31.6640625" style="184" customWidth="1"/>
    <col min="8194" max="8194" width="8.109375" style="184" customWidth="1"/>
    <col min="8195" max="8196" width="7.6640625" style="184" customWidth="1"/>
    <col min="8197" max="8197" width="8.44140625" style="184" customWidth="1"/>
    <col min="8198" max="8198" width="7.44140625" style="184" customWidth="1"/>
    <col min="8199" max="8199" width="7.33203125" style="184" customWidth="1"/>
    <col min="8200" max="8200" width="16.6640625" style="184" customWidth="1"/>
    <col min="8201" max="8448" width="8.88671875" style="184"/>
    <col min="8449" max="8449" width="31.6640625" style="184" customWidth="1"/>
    <col min="8450" max="8450" width="8.109375" style="184" customWidth="1"/>
    <col min="8451" max="8452" width="7.6640625" style="184" customWidth="1"/>
    <col min="8453" max="8453" width="8.44140625" style="184" customWidth="1"/>
    <col min="8454" max="8454" width="7.44140625" style="184" customWidth="1"/>
    <col min="8455" max="8455" width="7.33203125" style="184" customWidth="1"/>
    <col min="8456" max="8456" width="16.6640625" style="184" customWidth="1"/>
    <col min="8457" max="8704" width="8.88671875" style="184"/>
    <col min="8705" max="8705" width="31.6640625" style="184" customWidth="1"/>
    <col min="8706" max="8706" width="8.109375" style="184" customWidth="1"/>
    <col min="8707" max="8708" width="7.6640625" style="184" customWidth="1"/>
    <col min="8709" max="8709" width="8.44140625" style="184" customWidth="1"/>
    <col min="8710" max="8710" width="7.44140625" style="184" customWidth="1"/>
    <col min="8711" max="8711" width="7.33203125" style="184" customWidth="1"/>
    <col min="8712" max="8712" width="16.6640625" style="184" customWidth="1"/>
    <col min="8713" max="8960" width="8.88671875" style="184"/>
    <col min="8961" max="8961" width="31.6640625" style="184" customWidth="1"/>
    <col min="8962" max="8962" width="8.109375" style="184" customWidth="1"/>
    <col min="8963" max="8964" width="7.6640625" style="184" customWidth="1"/>
    <col min="8965" max="8965" width="8.44140625" style="184" customWidth="1"/>
    <col min="8966" max="8966" width="7.44140625" style="184" customWidth="1"/>
    <col min="8967" max="8967" width="7.33203125" style="184" customWidth="1"/>
    <col min="8968" max="8968" width="16.6640625" style="184" customWidth="1"/>
    <col min="8969" max="9216" width="8.88671875" style="184"/>
    <col min="9217" max="9217" width="31.6640625" style="184" customWidth="1"/>
    <col min="9218" max="9218" width="8.109375" style="184" customWidth="1"/>
    <col min="9219" max="9220" width="7.6640625" style="184" customWidth="1"/>
    <col min="9221" max="9221" width="8.44140625" style="184" customWidth="1"/>
    <col min="9222" max="9222" width="7.44140625" style="184" customWidth="1"/>
    <col min="9223" max="9223" width="7.33203125" style="184" customWidth="1"/>
    <col min="9224" max="9224" width="16.6640625" style="184" customWidth="1"/>
    <col min="9225" max="9472" width="8.88671875" style="184"/>
    <col min="9473" max="9473" width="31.6640625" style="184" customWidth="1"/>
    <col min="9474" max="9474" width="8.109375" style="184" customWidth="1"/>
    <col min="9475" max="9476" width="7.6640625" style="184" customWidth="1"/>
    <col min="9477" max="9477" width="8.44140625" style="184" customWidth="1"/>
    <col min="9478" max="9478" width="7.44140625" style="184" customWidth="1"/>
    <col min="9479" max="9479" width="7.33203125" style="184" customWidth="1"/>
    <col min="9480" max="9480" width="16.6640625" style="184" customWidth="1"/>
    <col min="9481" max="9728" width="8.88671875" style="184"/>
    <col min="9729" max="9729" width="31.6640625" style="184" customWidth="1"/>
    <col min="9730" max="9730" width="8.109375" style="184" customWidth="1"/>
    <col min="9731" max="9732" width="7.6640625" style="184" customWidth="1"/>
    <col min="9733" max="9733" width="8.44140625" style="184" customWidth="1"/>
    <col min="9734" max="9734" width="7.44140625" style="184" customWidth="1"/>
    <col min="9735" max="9735" width="7.33203125" style="184" customWidth="1"/>
    <col min="9736" max="9736" width="16.6640625" style="184" customWidth="1"/>
    <col min="9737" max="9984" width="8.88671875" style="184"/>
    <col min="9985" max="9985" width="31.6640625" style="184" customWidth="1"/>
    <col min="9986" max="9986" width="8.109375" style="184" customWidth="1"/>
    <col min="9987" max="9988" width="7.6640625" style="184" customWidth="1"/>
    <col min="9989" max="9989" width="8.44140625" style="184" customWidth="1"/>
    <col min="9990" max="9990" width="7.44140625" style="184" customWidth="1"/>
    <col min="9991" max="9991" width="7.33203125" style="184" customWidth="1"/>
    <col min="9992" max="9992" width="16.6640625" style="184" customWidth="1"/>
    <col min="9993" max="10240" width="8.88671875" style="184"/>
    <col min="10241" max="10241" width="31.6640625" style="184" customWidth="1"/>
    <col min="10242" max="10242" width="8.109375" style="184" customWidth="1"/>
    <col min="10243" max="10244" width="7.6640625" style="184" customWidth="1"/>
    <col min="10245" max="10245" width="8.44140625" style="184" customWidth="1"/>
    <col min="10246" max="10246" width="7.44140625" style="184" customWidth="1"/>
    <col min="10247" max="10247" width="7.33203125" style="184" customWidth="1"/>
    <col min="10248" max="10248" width="16.6640625" style="184" customWidth="1"/>
    <col min="10249" max="10496" width="8.88671875" style="184"/>
    <col min="10497" max="10497" width="31.6640625" style="184" customWidth="1"/>
    <col min="10498" max="10498" width="8.109375" style="184" customWidth="1"/>
    <col min="10499" max="10500" width="7.6640625" style="184" customWidth="1"/>
    <col min="10501" max="10501" width="8.44140625" style="184" customWidth="1"/>
    <col min="10502" max="10502" width="7.44140625" style="184" customWidth="1"/>
    <col min="10503" max="10503" width="7.33203125" style="184" customWidth="1"/>
    <col min="10504" max="10504" width="16.6640625" style="184" customWidth="1"/>
    <col min="10505" max="10752" width="8.88671875" style="184"/>
    <col min="10753" max="10753" width="31.6640625" style="184" customWidth="1"/>
    <col min="10754" max="10754" width="8.109375" style="184" customWidth="1"/>
    <col min="10755" max="10756" width="7.6640625" style="184" customWidth="1"/>
    <col min="10757" max="10757" width="8.44140625" style="184" customWidth="1"/>
    <col min="10758" max="10758" width="7.44140625" style="184" customWidth="1"/>
    <col min="10759" max="10759" width="7.33203125" style="184" customWidth="1"/>
    <col min="10760" max="10760" width="16.6640625" style="184" customWidth="1"/>
    <col min="10761" max="11008" width="8.88671875" style="184"/>
    <col min="11009" max="11009" width="31.6640625" style="184" customWidth="1"/>
    <col min="11010" max="11010" width="8.109375" style="184" customWidth="1"/>
    <col min="11011" max="11012" width="7.6640625" style="184" customWidth="1"/>
    <col min="11013" max="11013" width="8.44140625" style="184" customWidth="1"/>
    <col min="11014" max="11014" width="7.44140625" style="184" customWidth="1"/>
    <col min="11015" max="11015" width="7.33203125" style="184" customWidth="1"/>
    <col min="11016" max="11016" width="16.6640625" style="184" customWidth="1"/>
    <col min="11017" max="11264" width="8.88671875" style="184"/>
    <col min="11265" max="11265" width="31.6640625" style="184" customWidth="1"/>
    <col min="11266" max="11266" width="8.109375" style="184" customWidth="1"/>
    <col min="11267" max="11268" width="7.6640625" style="184" customWidth="1"/>
    <col min="11269" max="11269" width="8.44140625" style="184" customWidth="1"/>
    <col min="11270" max="11270" width="7.44140625" style="184" customWidth="1"/>
    <col min="11271" max="11271" width="7.33203125" style="184" customWidth="1"/>
    <col min="11272" max="11272" width="16.6640625" style="184" customWidth="1"/>
    <col min="11273" max="11520" width="8.88671875" style="184"/>
    <col min="11521" max="11521" width="31.6640625" style="184" customWidth="1"/>
    <col min="11522" max="11522" width="8.109375" style="184" customWidth="1"/>
    <col min="11523" max="11524" width="7.6640625" style="184" customWidth="1"/>
    <col min="11525" max="11525" width="8.44140625" style="184" customWidth="1"/>
    <col min="11526" max="11526" width="7.44140625" style="184" customWidth="1"/>
    <col min="11527" max="11527" width="7.33203125" style="184" customWidth="1"/>
    <col min="11528" max="11528" width="16.6640625" style="184" customWidth="1"/>
    <col min="11529" max="11776" width="8.88671875" style="184"/>
    <col min="11777" max="11777" width="31.6640625" style="184" customWidth="1"/>
    <col min="11778" max="11778" width="8.109375" style="184" customWidth="1"/>
    <col min="11779" max="11780" width="7.6640625" style="184" customWidth="1"/>
    <col min="11781" max="11781" width="8.44140625" style="184" customWidth="1"/>
    <col min="11782" max="11782" width="7.44140625" style="184" customWidth="1"/>
    <col min="11783" max="11783" width="7.33203125" style="184" customWidth="1"/>
    <col min="11784" max="11784" width="16.6640625" style="184" customWidth="1"/>
    <col min="11785" max="12032" width="8.88671875" style="184"/>
    <col min="12033" max="12033" width="31.6640625" style="184" customWidth="1"/>
    <col min="12034" max="12034" width="8.109375" style="184" customWidth="1"/>
    <col min="12035" max="12036" width="7.6640625" style="184" customWidth="1"/>
    <col min="12037" max="12037" width="8.44140625" style="184" customWidth="1"/>
    <col min="12038" max="12038" width="7.44140625" style="184" customWidth="1"/>
    <col min="12039" max="12039" width="7.33203125" style="184" customWidth="1"/>
    <col min="12040" max="12040" width="16.6640625" style="184" customWidth="1"/>
    <col min="12041" max="12288" width="8.88671875" style="184"/>
    <col min="12289" max="12289" width="31.6640625" style="184" customWidth="1"/>
    <col min="12290" max="12290" width="8.109375" style="184" customWidth="1"/>
    <col min="12291" max="12292" width="7.6640625" style="184" customWidth="1"/>
    <col min="12293" max="12293" width="8.44140625" style="184" customWidth="1"/>
    <col min="12294" max="12294" width="7.44140625" style="184" customWidth="1"/>
    <col min="12295" max="12295" width="7.33203125" style="184" customWidth="1"/>
    <col min="12296" max="12296" width="16.6640625" style="184" customWidth="1"/>
    <col min="12297" max="12544" width="8.88671875" style="184"/>
    <col min="12545" max="12545" width="31.6640625" style="184" customWidth="1"/>
    <col min="12546" max="12546" width="8.109375" style="184" customWidth="1"/>
    <col min="12547" max="12548" width="7.6640625" style="184" customWidth="1"/>
    <col min="12549" max="12549" width="8.44140625" style="184" customWidth="1"/>
    <col min="12550" max="12550" width="7.44140625" style="184" customWidth="1"/>
    <col min="12551" max="12551" width="7.33203125" style="184" customWidth="1"/>
    <col min="12552" max="12552" width="16.6640625" style="184" customWidth="1"/>
    <col min="12553" max="12800" width="8.88671875" style="184"/>
    <col min="12801" max="12801" width="31.6640625" style="184" customWidth="1"/>
    <col min="12802" max="12802" width="8.109375" style="184" customWidth="1"/>
    <col min="12803" max="12804" width="7.6640625" style="184" customWidth="1"/>
    <col min="12805" max="12805" width="8.44140625" style="184" customWidth="1"/>
    <col min="12806" max="12806" width="7.44140625" style="184" customWidth="1"/>
    <col min="12807" max="12807" width="7.33203125" style="184" customWidth="1"/>
    <col min="12808" max="12808" width="16.6640625" style="184" customWidth="1"/>
    <col min="12809" max="13056" width="8.88671875" style="184"/>
    <col min="13057" max="13057" width="31.6640625" style="184" customWidth="1"/>
    <col min="13058" max="13058" width="8.109375" style="184" customWidth="1"/>
    <col min="13059" max="13060" width="7.6640625" style="184" customWidth="1"/>
    <col min="13061" max="13061" width="8.44140625" style="184" customWidth="1"/>
    <col min="13062" max="13062" width="7.44140625" style="184" customWidth="1"/>
    <col min="13063" max="13063" width="7.33203125" style="184" customWidth="1"/>
    <col min="13064" max="13064" width="16.6640625" style="184" customWidth="1"/>
    <col min="13065" max="13312" width="8.88671875" style="184"/>
    <col min="13313" max="13313" width="31.6640625" style="184" customWidth="1"/>
    <col min="13314" max="13314" width="8.109375" style="184" customWidth="1"/>
    <col min="13315" max="13316" width="7.6640625" style="184" customWidth="1"/>
    <col min="13317" max="13317" width="8.44140625" style="184" customWidth="1"/>
    <col min="13318" max="13318" width="7.44140625" style="184" customWidth="1"/>
    <col min="13319" max="13319" width="7.33203125" style="184" customWidth="1"/>
    <col min="13320" max="13320" width="16.6640625" style="184" customWidth="1"/>
    <col min="13321" max="13568" width="8.88671875" style="184"/>
    <col min="13569" max="13569" width="31.6640625" style="184" customWidth="1"/>
    <col min="13570" max="13570" width="8.109375" style="184" customWidth="1"/>
    <col min="13571" max="13572" width="7.6640625" style="184" customWidth="1"/>
    <col min="13573" max="13573" width="8.44140625" style="184" customWidth="1"/>
    <col min="13574" max="13574" width="7.44140625" style="184" customWidth="1"/>
    <col min="13575" max="13575" width="7.33203125" style="184" customWidth="1"/>
    <col min="13576" max="13576" width="16.6640625" style="184" customWidth="1"/>
    <col min="13577" max="13824" width="8.88671875" style="184"/>
    <col min="13825" max="13825" width="31.6640625" style="184" customWidth="1"/>
    <col min="13826" max="13826" width="8.109375" style="184" customWidth="1"/>
    <col min="13827" max="13828" width="7.6640625" style="184" customWidth="1"/>
    <col min="13829" max="13829" width="8.44140625" style="184" customWidth="1"/>
    <col min="13830" max="13830" width="7.44140625" style="184" customWidth="1"/>
    <col min="13831" max="13831" width="7.33203125" style="184" customWidth="1"/>
    <col min="13832" max="13832" width="16.6640625" style="184" customWidth="1"/>
    <col min="13833" max="14080" width="8.88671875" style="184"/>
    <col min="14081" max="14081" width="31.6640625" style="184" customWidth="1"/>
    <col min="14082" max="14082" width="8.109375" style="184" customWidth="1"/>
    <col min="14083" max="14084" width="7.6640625" style="184" customWidth="1"/>
    <col min="14085" max="14085" width="8.44140625" style="184" customWidth="1"/>
    <col min="14086" max="14086" width="7.44140625" style="184" customWidth="1"/>
    <col min="14087" max="14087" width="7.33203125" style="184" customWidth="1"/>
    <col min="14088" max="14088" width="16.6640625" style="184" customWidth="1"/>
    <col min="14089" max="14336" width="8.88671875" style="184"/>
    <col min="14337" max="14337" width="31.6640625" style="184" customWidth="1"/>
    <col min="14338" max="14338" width="8.109375" style="184" customWidth="1"/>
    <col min="14339" max="14340" width="7.6640625" style="184" customWidth="1"/>
    <col min="14341" max="14341" width="8.44140625" style="184" customWidth="1"/>
    <col min="14342" max="14342" width="7.44140625" style="184" customWidth="1"/>
    <col min="14343" max="14343" width="7.33203125" style="184" customWidth="1"/>
    <col min="14344" max="14344" width="16.6640625" style="184" customWidth="1"/>
    <col min="14345" max="14592" width="8.88671875" style="184"/>
    <col min="14593" max="14593" width="31.6640625" style="184" customWidth="1"/>
    <col min="14594" max="14594" width="8.109375" style="184" customWidth="1"/>
    <col min="14595" max="14596" width="7.6640625" style="184" customWidth="1"/>
    <col min="14597" max="14597" width="8.44140625" style="184" customWidth="1"/>
    <col min="14598" max="14598" width="7.44140625" style="184" customWidth="1"/>
    <col min="14599" max="14599" width="7.33203125" style="184" customWidth="1"/>
    <col min="14600" max="14600" width="16.6640625" style="184" customWidth="1"/>
    <col min="14601" max="14848" width="8.88671875" style="184"/>
    <col min="14849" max="14849" width="31.6640625" style="184" customWidth="1"/>
    <col min="14850" max="14850" width="8.109375" style="184" customWidth="1"/>
    <col min="14851" max="14852" width="7.6640625" style="184" customWidth="1"/>
    <col min="14853" max="14853" width="8.44140625" style="184" customWidth="1"/>
    <col min="14854" max="14854" width="7.44140625" style="184" customWidth="1"/>
    <col min="14855" max="14855" width="7.33203125" style="184" customWidth="1"/>
    <col min="14856" max="14856" width="16.6640625" style="184" customWidth="1"/>
    <col min="14857" max="15104" width="8.88671875" style="184"/>
    <col min="15105" max="15105" width="31.6640625" style="184" customWidth="1"/>
    <col min="15106" max="15106" width="8.109375" style="184" customWidth="1"/>
    <col min="15107" max="15108" width="7.6640625" style="184" customWidth="1"/>
    <col min="15109" max="15109" width="8.44140625" style="184" customWidth="1"/>
    <col min="15110" max="15110" width="7.44140625" style="184" customWidth="1"/>
    <col min="15111" max="15111" width="7.33203125" style="184" customWidth="1"/>
    <col min="15112" max="15112" width="16.6640625" style="184" customWidth="1"/>
    <col min="15113" max="15360" width="8.88671875" style="184"/>
    <col min="15361" max="15361" width="31.6640625" style="184" customWidth="1"/>
    <col min="15362" max="15362" width="8.109375" style="184" customWidth="1"/>
    <col min="15363" max="15364" width="7.6640625" style="184" customWidth="1"/>
    <col min="15365" max="15365" width="8.44140625" style="184" customWidth="1"/>
    <col min="15366" max="15366" width="7.44140625" style="184" customWidth="1"/>
    <col min="15367" max="15367" width="7.33203125" style="184" customWidth="1"/>
    <col min="15368" max="15368" width="16.6640625" style="184" customWidth="1"/>
    <col min="15369" max="15616" width="8.88671875" style="184"/>
    <col min="15617" max="15617" width="31.6640625" style="184" customWidth="1"/>
    <col min="15618" max="15618" width="8.109375" style="184" customWidth="1"/>
    <col min="15619" max="15620" width="7.6640625" style="184" customWidth="1"/>
    <col min="15621" max="15621" width="8.44140625" style="184" customWidth="1"/>
    <col min="15622" max="15622" width="7.44140625" style="184" customWidth="1"/>
    <col min="15623" max="15623" width="7.33203125" style="184" customWidth="1"/>
    <col min="15624" max="15624" width="16.6640625" style="184" customWidth="1"/>
    <col min="15625" max="15872" width="8.88671875" style="184"/>
    <col min="15873" max="15873" width="31.6640625" style="184" customWidth="1"/>
    <col min="15874" max="15874" width="8.109375" style="184" customWidth="1"/>
    <col min="15875" max="15876" width="7.6640625" style="184" customWidth="1"/>
    <col min="15877" max="15877" width="8.44140625" style="184" customWidth="1"/>
    <col min="15878" max="15878" width="7.44140625" style="184" customWidth="1"/>
    <col min="15879" max="15879" width="7.33203125" style="184" customWidth="1"/>
    <col min="15880" max="15880" width="16.6640625" style="184" customWidth="1"/>
    <col min="15881" max="16128" width="8.88671875" style="184"/>
    <col min="16129" max="16129" width="31.6640625" style="184" customWidth="1"/>
    <col min="16130" max="16130" width="8.109375" style="184" customWidth="1"/>
    <col min="16131" max="16132" width="7.6640625" style="184" customWidth="1"/>
    <col min="16133" max="16133" width="8.44140625" style="184" customWidth="1"/>
    <col min="16134" max="16134" width="7.44140625" style="184" customWidth="1"/>
    <col min="16135" max="16135" width="7.33203125" style="184" customWidth="1"/>
    <col min="16136" max="16136" width="16.6640625" style="184" customWidth="1"/>
    <col min="16137" max="16384" width="8.88671875" style="184"/>
  </cols>
  <sheetData>
    <row r="1" spans="1:256" ht="13.8" x14ac:dyDescent="0.3">
      <c r="A1" s="278" t="s">
        <v>0</v>
      </c>
      <c r="B1" s="279"/>
      <c r="C1" s="279"/>
      <c r="D1" s="279"/>
      <c r="E1" s="279"/>
      <c r="F1" s="279"/>
      <c r="G1" s="279"/>
      <c r="H1" s="280"/>
    </row>
    <row r="2" spans="1:256" x14ac:dyDescent="0.3">
      <c r="A2" s="185" t="s">
        <v>1</v>
      </c>
      <c r="B2" s="186"/>
      <c r="C2" s="186"/>
      <c r="D2" s="186"/>
      <c r="E2" s="186"/>
      <c r="F2" s="186"/>
      <c r="G2" s="186"/>
      <c r="H2" s="187"/>
    </row>
    <row r="3" spans="1:256" ht="10.5" customHeight="1" x14ac:dyDescent="0.3">
      <c r="A3" s="281" t="s">
        <v>2</v>
      </c>
      <c r="B3" s="282" t="s">
        <v>6</v>
      </c>
      <c r="C3" s="283" t="s">
        <v>307</v>
      </c>
      <c r="D3" s="283" t="s">
        <v>308</v>
      </c>
      <c r="E3" s="283" t="s">
        <v>9</v>
      </c>
      <c r="F3" s="283" t="s">
        <v>10</v>
      </c>
      <c r="G3" s="284" t="s">
        <v>4</v>
      </c>
      <c r="H3" s="281" t="s">
        <v>5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</row>
    <row r="4" spans="1:256" x14ac:dyDescent="0.3">
      <c r="A4" s="193" t="s">
        <v>239</v>
      </c>
      <c r="B4" s="194"/>
      <c r="C4" s="195"/>
      <c r="D4" s="195"/>
      <c r="E4" s="195"/>
      <c r="F4" s="195"/>
      <c r="G4" s="194"/>
      <c r="H4" s="196"/>
    </row>
    <row r="5" spans="1:256" ht="24.75" customHeight="1" x14ac:dyDescent="0.3">
      <c r="A5" s="197" t="s">
        <v>253</v>
      </c>
      <c r="B5" s="198">
        <v>100</v>
      </c>
      <c r="C5" s="199">
        <v>1.7</v>
      </c>
      <c r="D5" s="199">
        <v>5.07</v>
      </c>
      <c r="E5" s="199">
        <v>10.52</v>
      </c>
      <c r="F5" s="199">
        <v>95.4</v>
      </c>
      <c r="G5" s="200" t="s">
        <v>254</v>
      </c>
      <c r="H5" s="201" t="s">
        <v>255</v>
      </c>
    </row>
    <row r="6" spans="1:256" x14ac:dyDescent="0.3">
      <c r="A6" s="208" t="s">
        <v>66</v>
      </c>
      <c r="B6" s="216">
        <v>180</v>
      </c>
      <c r="C6" s="231">
        <v>6.62</v>
      </c>
      <c r="D6" s="231">
        <v>5.42</v>
      </c>
      <c r="E6" s="231">
        <v>31.73</v>
      </c>
      <c r="F6" s="231">
        <v>202.14</v>
      </c>
      <c r="G6" s="210" t="s">
        <v>67</v>
      </c>
      <c r="H6" s="208" t="s">
        <v>68</v>
      </c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</row>
    <row r="7" spans="1:256" x14ac:dyDescent="0.25">
      <c r="A7" s="208" t="s">
        <v>284</v>
      </c>
      <c r="B7" s="286">
        <v>50</v>
      </c>
      <c r="C7" s="231">
        <v>5.15</v>
      </c>
      <c r="D7" s="231">
        <v>5.07</v>
      </c>
      <c r="E7" s="231">
        <v>40.880000000000003</v>
      </c>
      <c r="F7" s="231">
        <v>219.57</v>
      </c>
      <c r="G7" s="210" t="s">
        <v>285</v>
      </c>
      <c r="H7" s="225" t="s">
        <v>286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285"/>
      <c r="FF7" s="285"/>
      <c r="FG7" s="285"/>
      <c r="FH7" s="285"/>
      <c r="FI7" s="285"/>
      <c r="FJ7" s="285"/>
      <c r="FK7" s="285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5"/>
      <c r="FW7" s="285"/>
      <c r="FX7" s="285"/>
      <c r="FY7" s="285"/>
      <c r="FZ7" s="285"/>
      <c r="GA7" s="285"/>
      <c r="GB7" s="285"/>
      <c r="GC7" s="285"/>
      <c r="GD7" s="285"/>
      <c r="GE7" s="285"/>
      <c r="GF7" s="285"/>
      <c r="GG7" s="285"/>
      <c r="GH7" s="285"/>
      <c r="GI7" s="285"/>
      <c r="GJ7" s="285"/>
      <c r="GK7" s="285"/>
      <c r="GL7" s="285"/>
      <c r="GM7" s="285"/>
      <c r="GN7" s="285"/>
      <c r="GO7" s="285"/>
      <c r="GP7" s="285"/>
      <c r="GQ7" s="285"/>
      <c r="GR7" s="285"/>
      <c r="GS7" s="285"/>
      <c r="GT7" s="285"/>
      <c r="GU7" s="285"/>
      <c r="GV7" s="285"/>
      <c r="GW7" s="285"/>
      <c r="GX7" s="285"/>
      <c r="GY7" s="285"/>
      <c r="GZ7" s="285"/>
      <c r="HA7" s="285"/>
      <c r="HB7" s="285"/>
      <c r="HC7" s="285"/>
      <c r="HD7" s="285"/>
      <c r="HE7" s="285"/>
      <c r="HF7" s="285"/>
      <c r="HG7" s="285"/>
      <c r="HH7" s="285"/>
      <c r="HI7" s="285"/>
      <c r="HJ7" s="285"/>
      <c r="HK7" s="285"/>
      <c r="HL7" s="285"/>
      <c r="HM7" s="285"/>
      <c r="HN7" s="285"/>
      <c r="HO7" s="285"/>
      <c r="HP7" s="285"/>
      <c r="HQ7" s="285"/>
      <c r="HR7" s="285"/>
      <c r="HS7" s="285"/>
      <c r="HT7" s="285"/>
      <c r="HU7" s="285"/>
      <c r="HV7" s="285"/>
      <c r="HW7" s="285"/>
      <c r="HX7" s="285"/>
      <c r="HY7" s="285"/>
      <c r="HZ7" s="285"/>
      <c r="IA7" s="285"/>
      <c r="IB7" s="285"/>
      <c r="IC7" s="285"/>
      <c r="ID7" s="285"/>
      <c r="IE7" s="285"/>
      <c r="IF7" s="285"/>
      <c r="IG7" s="285"/>
      <c r="IH7" s="285"/>
      <c r="II7" s="285"/>
      <c r="IJ7" s="285"/>
      <c r="IK7" s="285"/>
      <c r="IL7" s="285"/>
      <c r="IM7" s="285"/>
      <c r="IN7" s="285"/>
      <c r="IO7" s="285"/>
      <c r="IP7" s="285"/>
      <c r="IQ7" s="285"/>
      <c r="IR7" s="285"/>
      <c r="IS7" s="285"/>
      <c r="IT7" s="285"/>
      <c r="IU7" s="285"/>
    </row>
    <row r="8" spans="1:256" x14ac:dyDescent="0.3">
      <c r="A8" s="287" t="s">
        <v>57</v>
      </c>
      <c r="B8" s="258">
        <v>222</v>
      </c>
      <c r="C8" s="288">
        <v>0.13</v>
      </c>
      <c r="D8" s="288">
        <v>0.02</v>
      </c>
      <c r="E8" s="288">
        <v>15.2</v>
      </c>
      <c r="F8" s="288">
        <v>62</v>
      </c>
      <c r="G8" s="258" t="s">
        <v>58</v>
      </c>
      <c r="H8" s="197" t="s">
        <v>59</v>
      </c>
    </row>
    <row r="9" spans="1:256" x14ac:dyDescent="0.3">
      <c r="A9" s="215" t="s">
        <v>45</v>
      </c>
      <c r="B9" s="289">
        <v>20</v>
      </c>
      <c r="C9" s="271">
        <v>1.3</v>
      </c>
      <c r="D9" s="271">
        <v>0.2</v>
      </c>
      <c r="E9" s="271">
        <v>8.6</v>
      </c>
      <c r="F9" s="271">
        <v>43</v>
      </c>
      <c r="G9" s="265" t="s">
        <v>46</v>
      </c>
      <c r="H9" s="208" t="s">
        <v>47</v>
      </c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</row>
    <row r="10" spans="1:256" x14ac:dyDescent="0.3">
      <c r="A10" s="218" t="s">
        <v>25</v>
      </c>
      <c r="B10" s="188">
        <f>SUM(B5:B9)</f>
        <v>572</v>
      </c>
      <c r="C10" s="290">
        <f>SUM(C5:C9)</f>
        <v>14.900000000000002</v>
      </c>
      <c r="D10" s="290">
        <f>SUM(D5:D9)</f>
        <v>15.78</v>
      </c>
      <c r="E10" s="290">
        <f>SUM(E5:E9)</f>
        <v>106.92999999999999</v>
      </c>
      <c r="F10" s="290">
        <f>SUM(F5:F9)</f>
        <v>622.1099999999999</v>
      </c>
      <c r="G10" s="290"/>
      <c r="H10" s="290"/>
    </row>
    <row r="11" spans="1:256" x14ac:dyDescent="0.3">
      <c r="A11" s="185" t="s">
        <v>50</v>
      </c>
      <c r="B11" s="186"/>
      <c r="C11" s="186"/>
      <c r="D11" s="186"/>
      <c r="E11" s="186"/>
      <c r="F11" s="186"/>
      <c r="G11" s="186"/>
      <c r="H11" s="187"/>
      <c r="L11" s="222"/>
    </row>
    <row r="12" spans="1:256" ht="10.5" customHeight="1" x14ac:dyDescent="0.3">
      <c r="A12" s="281" t="s">
        <v>2</v>
      </c>
      <c r="B12" s="282" t="s">
        <v>6</v>
      </c>
      <c r="C12" s="283" t="s">
        <v>307</v>
      </c>
      <c r="D12" s="283" t="s">
        <v>308</v>
      </c>
      <c r="E12" s="283" t="s">
        <v>9</v>
      </c>
      <c r="F12" s="283" t="s">
        <v>10</v>
      </c>
      <c r="G12" s="284" t="s">
        <v>4</v>
      </c>
      <c r="H12" s="281" t="s">
        <v>5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</row>
    <row r="13" spans="1:256" x14ac:dyDescent="0.3">
      <c r="A13" s="193" t="s">
        <v>239</v>
      </c>
      <c r="B13" s="194"/>
      <c r="C13" s="195"/>
      <c r="D13" s="195"/>
      <c r="E13" s="195"/>
      <c r="F13" s="195"/>
      <c r="G13" s="194"/>
      <c r="H13" s="196"/>
    </row>
    <row r="14" spans="1:256" s="269" customFormat="1" ht="14.25" customHeight="1" x14ac:dyDescent="0.25">
      <c r="A14" s="221" t="s">
        <v>256</v>
      </c>
      <c r="B14" s="223">
        <v>70</v>
      </c>
      <c r="C14" s="199">
        <v>2.99</v>
      </c>
      <c r="D14" s="199">
        <v>10</v>
      </c>
      <c r="E14" s="199">
        <v>2.15</v>
      </c>
      <c r="F14" s="199">
        <v>110.46</v>
      </c>
      <c r="G14" s="291" t="s">
        <v>257</v>
      </c>
      <c r="H14" s="225" t="s">
        <v>258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pans="1:256" x14ac:dyDescent="0.3">
      <c r="A15" s="208" t="s">
        <v>51</v>
      </c>
      <c r="B15" s="292">
        <v>200</v>
      </c>
      <c r="C15" s="292">
        <v>20.56</v>
      </c>
      <c r="D15" s="292">
        <v>18.16</v>
      </c>
      <c r="E15" s="292">
        <v>56.38</v>
      </c>
      <c r="F15" s="292">
        <v>481.5</v>
      </c>
      <c r="G15" s="226" t="s">
        <v>52</v>
      </c>
      <c r="H15" s="235" t="s">
        <v>53</v>
      </c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5"/>
      <c r="FT15" s="285"/>
      <c r="FU15" s="285"/>
      <c r="FV15" s="285"/>
      <c r="FW15" s="285"/>
      <c r="FX15" s="285"/>
      <c r="FY15" s="285"/>
      <c r="FZ15" s="285"/>
      <c r="GA15" s="285"/>
      <c r="GB15" s="285"/>
      <c r="GC15" s="285"/>
      <c r="GD15" s="285"/>
      <c r="GE15" s="285"/>
      <c r="GF15" s="285"/>
      <c r="GG15" s="285"/>
      <c r="GH15" s="285"/>
      <c r="GI15" s="285"/>
      <c r="GJ15" s="285"/>
      <c r="GK15" s="285"/>
      <c r="GL15" s="285"/>
      <c r="GM15" s="285"/>
      <c r="GN15" s="285"/>
      <c r="GO15" s="285"/>
      <c r="GP15" s="285"/>
      <c r="GQ15" s="285"/>
      <c r="GR15" s="285"/>
      <c r="GS15" s="285"/>
      <c r="GT15" s="285"/>
      <c r="GU15" s="285"/>
      <c r="GV15" s="285"/>
      <c r="GW15" s="285"/>
      <c r="GX15" s="285"/>
      <c r="GY15" s="285"/>
      <c r="GZ15" s="285"/>
      <c r="HA15" s="285"/>
      <c r="HB15" s="285"/>
      <c r="HC15" s="285"/>
      <c r="HD15" s="285"/>
      <c r="HE15" s="285"/>
      <c r="HF15" s="285"/>
      <c r="HG15" s="285"/>
      <c r="HH15" s="285"/>
      <c r="HI15" s="285"/>
      <c r="HJ15" s="285"/>
      <c r="HK15" s="285"/>
      <c r="HL15" s="285"/>
      <c r="HM15" s="285"/>
      <c r="HN15" s="285"/>
      <c r="HO15" s="285"/>
      <c r="HP15" s="285"/>
      <c r="HQ15" s="285"/>
      <c r="HR15" s="285"/>
      <c r="HS15" s="285"/>
      <c r="HT15" s="285"/>
      <c r="HU15" s="285"/>
      <c r="HV15" s="285"/>
      <c r="HW15" s="285"/>
      <c r="HX15" s="285"/>
      <c r="HY15" s="285"/>
      <c r="HZ15" s="285"/>
      <c r="IA15" s="285"/>
      <c r="IB15" s="285"/>
      <c r="IC15" s="285"/>
      <c r="ID15" s="285"/>
      <c r="IE15" s="285"/>
      <c r="IF15" s="285"/>
      <c r="IG15" s="285"/>
      <c r="IH15" s="285"/>
      <c r="II15" s="285"/>
      <c r="IJ15" s="285"/>
      <c r="IK15" s="285"/>
      <c r="IL15" s="285"/>
      <c r="IM15" s="285"/>
      <c r="IN15" s="285"/>
      <c r="IO15" s="285"/>
      <c r="IP15" s="285"/>
      <c r="IQ15" s="285"/>
      <c r="IR15" s="285"/>
      <c r="IS15" s="285"/>
      <c r="IT15" s="285"/>
      <c r="IU15" s="285"/>
      <c r="IV15" s="285"/>
    </row>
    <row r="16" spans="1:256" ht="13.5" customHeight="1" x14ac:dyDescent="0.3">
      <c r="A16" s="287" t="s">
        <v>57</v>
      </c>
      <c r="B16" s="258">
        <v>222</v>
      </c>
      <c r="C16" s="288">
        <v>0.13</v>
      </c>
      <c r="D16" s="288">
        <v>0.02</v>
      </c>
      <c r="E16" s="288">
        <v>15.2</v>
      </c>
      <c r="F16" s="288">
        <v>62</v>
      </c>
      <c r="G16" s="258" t="s">
        <v>58</v>
      </c>
      <c r="H16" s="197" t="s">
        <v>59</v>
      </c>
    </row>
    <row r="17" spans="1:255" ht="12.75" customHeight="1" x14ac:dyDescent="0.3">
      <c r="A17" s="215" t="s">
        <v>48</v>
      </c>
      <c r="B17" s="216">
        <v>20</v>
      </c>
      <c r="C17" s="231">
        <v>1.6</v>
      </c>
      <c r="D17" s="231">
        <v>0.2</v>
      </c>
      <c r="E17" s="231">
        <v>10.199999999999999</v>
      </c>
      <c r="F17" s="231">
        <v>50</v>
      </c>
      <c r="G17" s="210" t="s">
        <v>46</v>
      </c>
      <c r="H17" s="217" t="s">
        <v>49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5"/>
      <c r="FT17" s="285"/>
      <c r="FU17" s="285"/>
      <c r="FV17" s="285"/>
      <c r="FW17" s="285"/>
      <c r="FX17" s="285"/>
      <c r="FY17" s="285"/>
      <c r="FZ17" s="285"/>
      <c r="GA17" s="285"/>
      <c r="GB17" s="285"/>
      <c r="GC17" s="285"/>
      <c r="GD17" s="285"/>
      <c r="GE17" s="285"/>
      <c r="GF17" s="285"/>
      <c r="GG17" s="285"/>
      <c r="GH17" s="285"/>
      <c r="GI17" s="285"/>
      <c r="GJ17" s="285"/>
      <c r="GK17" s="285"/>
      <c r="GL17" s="285"/>
      <c r="GM17" s="285"/>
      <c r="GN17" s="285"/>
      <c r="GO17" s="285"/>
      <c r="GP17" s="285"/>
      <c r="GQ17" s="285"/>
      <c r="GR17" s="285"/>
      <c r="GS17" s="285"/>
      <c r="GT17" s="285"/>
      <c r="GU17" s="285"/>
      <c r="GV17" s="285"/>
      <c r="GW17" s="285"/>
      <c r="GX17" s="285"/>
      <c r="GY17" s="285"/>
      <c r="GZ17" s="285"/>
      <c r="HA17" s="285"/>
      <c r="HB17" s="285"/>
      <c r="HC17" s="285"/>
      <c r="HD17" s="285"/>
      <c r="HE17" s="285"/>
      <c r="HF17" s="285"/>
      <c r="HG17" s="285"/>
      <c r="HH17" s="285"/>
      <c r="HI17" s="285"/>
      <c r="HJ17" s="285"/>
      <c r="HK17" s="285"/>
      <c r="HL17" s="285"/>
      <c r="HM17" s="285"/>
      <c r="HN17" s="285"/>
      <c r="HO17" s="285"/>
      <c r="HP17" s="285"/>
      <c r="HQ17" s="285"/>
      <c r="HR17" s="285"/>
      <c r="HS17" s="285"/>
      <c r="HT17" s="285"/>
      <c r="HU17" s="285"/>
      <c r="HV17" s="285"/>
      <c r="HW17" s="285"/>
      <c r="HX17" s="285"/>
      <c r="HY17" s="285"/>
      <c r="HZ17" s="285"/>
      <c r="IA17" s="285"/>
      <c r="IB17" s="285"/>
      <c r="IC17" s="285"/>
      <c r="ID17" s="285"/>
      <c r="IE17" s="285"/>
      <c r="IF17" s="285"/>
      <c r="IG17" s="285"/>
      <c r="IH17" s="285"/>
      <c r="II17" s="285"/>
      <c r="IJ17" s="285"/>
      <c r="IK17" s="285"/>
      <c r="IL17" s="285"/>
      <c r="IM17" s="285"/>
      <c r="IN17" s="285"/>
      <c r="IO17" s="285"/>
      <c r="IP17" s="285"/>
      <c r="IQ17" s="285"/>
      <c r="IR17" s="285"/>
      <c r="IS17" s="285"/>
      <c r="IT17" s="285"/>
      <c r="IU17" s="285"/>
    </row>
    <row r="18" spans="1:255" x14ac:dyDescent="0.3">
      <c r="A18" s="218" t="s">
        <v>25</v>
      </c>
      <c r="B18" s="188">
        <f>SUM(B14:B17)</f>
        <v>512</v>
      </c>
      <c r="C18" s="290">
        <f>SUM(C14:C17)</f>
        <v>25.279999999999998</v>
      </c>
      <c r="D18" s="290">
        <f>SUM(D14:D17)</f>
        <v>28.38</v>
      </c>
      <c r="E18" s="290">
        <f>SUM(E14:E17)</f>
        <v>83.93</v>
      </c>
      <c r="F18" s="290">
        <f>SUM(F14:F17)</f>
        <v>703.96</v>
      </c>
      <c r="G18" s="290"/>
      <c r="H18" s="290"/>
    </row>
    <row r="19" spans="1:255" x14ac:dyDescent="0.3">
      <c r="A19" s="185" t="s">
        <v>72</v>
      </c>
      <c r="B19" s="186"/>
      <c r="C19" s="186"/>
      <c r="D19" s="186"/>
      <c r="E19" s="186"/>
      <c r="F19" s="186"/>
      <c r="G19" s="186"/>
      <c r="H19" s="187"/>
    </row>
    <row r="20" spans="1:255" ht="9" customHeight="1" x14ac:dyDescent="0.3">
      <c r="A20" s="281" t="s">
        <v>2</v>
      </c>
      <c r="B20" s="282" t="s">
        <v>6</v>
      </c>
      <c r="C20" s="283" t="s">
        <v>307</v>
      </c>
      <c r="D20" s="283" t="s">
        <v>308</v>
      </c>
      <c r="E20" s="283" t="s">
        <v>9</v>
      </c>
      <c r="F20" s="283" t="s">
        <v>10</v>
      </c>
      <c r="G20" s="284" t="s">
        <v>4</v>
      </c>
      <c r="H20" s="281" t="s">
        <v>5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</row>
    <row r="21" spans="1:255" x14ac:dyDescent="0.3">
      <c r="A21" s="193" t="s">
        <v>239</v>
      </c>
      <c r="B21" s="194"/>
      <c r="C21" s="195"/>
      <c r="D21" s="195"/>
      <c r="E21" s="195"/>
      <c r="F21" s="195"/>
      <c r="G21" s="194"/>
      <c r="H21" s="196"/>
    </row>
    <row r="22" spans="1:255" x14ac:dyDescent="0.25">
      <c r="A22" s="197" t="s">
        <v>262</v>
      </c>
      <c r="B22" s="198">
        <v>50</v>
      </c>
      <c r="C22" s="199">
        <v>0.55000000000000004</v>
      </c>
      <c r="D22" s="199">
        <v>0.1</v>
      </c>
      <c r="E22" s="199">
        <v>1.9</v>
      </c>
      <c r="F22" s="199">
        <v>11</v>
      </c>
      <c r="G22" s="200" t="s">
        <v>263</v>
      </c>
      <c r="H22" s="229" t="s">
        <v>264</v>
      </c>
    </row>
    <row r="23" spans="1:255" x14ac:dyDescent="0.3">
      <c r="A23" s="253" t="s">
        <v>36</v>
      </c>
      <c r="B23" s="198">
        <v>180</v>
      </c>
      <c r="C23" s="231">
        <v>3.67</v>
      </c>
      <c r="D23" s="231">
        <v>5.76</v>
      </c>
      <c r="E23" s="231">
        <v>24.53</v>
      </c>
      <c r="F23" s="231">
        <v>164.7</v>
      </c>
      <c r="G23" s="272" t="s">
        <v>37</v>
      </c>
      <c r="H23" s="253" t="s">
        <v>38</v>
      </c>
    </row>
    <row r="24" spans="1:255" x14ac:dyDescent="0.25">
      <c r="A24" s="287" t="s">
        <v>163</v>
      </c>
      <c r="B24" s="198">
        <v>50</v>
      </c>
      <c r="C24" s="231">
        <v>3.54</v>
      </c>
      <c r="D24" s="231">
        <v>6.57</v>
      </c>
      <c r="E24" s="231">
        <v>27.87</v>
      </c>
      <c r="F24" s="231">
        <v>185</v>
      </c>
      <c r="G24" s="258" t="s">
        <v>164</v>
      </c>
      <c r="H24" s="225" t="s">
        <v>165</v>
      </c>
    </row>
    <row r="25" spans="1:255" x14ac:dyDescent="0.3">
      <c r="A25" s="287" t="s">
        <v>57</v>
      </c>
      <c r="B25" s="258">
        <v>222</v>
      </c>
      <c r="C25" s="288">
        <v>0.13</v>
      </c>
      <c r="D25" s="288">
        <v>0.02</v>
      </c>
      <c r="E25" s="288">
        <v>15.2</v>
      </c>
      <c r="F25" s="288">
        <v>62</v>
      </c>
      <c r="G25" s="258" t="s">
        <v>58</v>
      </c>
      <c r="H25" s="197" t="s">
        <v>59</v>
      </c>
    </row>
    <row r="26" spans="1:255" x14ac:dyDescent="0.3">
      <c r="A26" s="215" t="s">
        <v>45</v>
      </c>
      <c r="B26" s="289">
        <v>20</v>
      </c>
      <c r="C26" s="271">
        <v>1.3</v>
      </c>
      <c r="D26" s="271">
        <v>0.2</v>
      </c>
      <c r="E26" s="271">
        <v>8.6</v>
      </c>
      <c r="F26" s="271">
        <v>43</v>
      </c>
      <c r="G26" s="265" t="s">
        <v>46</v>
      </c>
      <c r="H26" s="208" t="s">
        <v>47</v>
      </c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285"/>
      <c r="FG26" s="285"/>
      <c r="FH26" s="285"/>
      <c r="FI26" s="285"/>
      <c r="FJ26" s="285"/>
      <c r="FK26" s="285"/>
      <c r="FL26" s="285"/>
      <c r="FM26" s="285"/>
      <c r="FN26" s="285"/>
      <c r="FO26" s="285"/>
      <c r="FP26" s="285"/>
      <c r="FQ26" s="285"/>
      <c r="FR26" s="285"/>
      <c r="FS26" s="285"/>
      <c r="FT26" s="285"/>
      <c r="FU26" s="285"/>
      <c r="FV26" s="285"/>
      <c r="FW26" s="285"/>
      <c r="FX26" s="285"/>
      <c r="FY26" s="285"/>
      <c r="FZ26" s="285"/>
      <c r="GA26" s="285"/>
      <c r="GB26" s="285"/>
      <c r="GC26" s="285"/>
      <c r="GD26" s="285"/>
      <c r="GE26" s="285"/>
      <c r="GF26" s="285"/>
      <c r="GG26" s="285"/>
      <c r="GH26" s="285"/>
      <c r="GI26" s="285"/>
      <c r="GJ26" s="285"/>
      <c r="GK26" s="285"/>
      <c r="GL26" s="285"/>
      <c r="GM26" s="285"/>
      <c r="GN26" s="285"/>
      <c r="GO26" s="285"/>
      <c r="GP26" s="285"/>
      <c r="GQ26" s="285"/>
      <c r="GR26" s="285"/>
      <c r="GS26" s="285"/>
      <c r="GT26" s="285"/>
      <c r="GU26" s="285"/>
      <c r="GV26" s="285"/>
      <c r="GW26" s="285"/>
      <c r="GX26" s="285"/>
      <c r="GY26" s="285"/>
      <c r="GZ26" s="285"/>
      <c r="HA26" s="285"/>
      <c r="HB26" s="285"/>
      <c r="HC26" s="285"/>
      <c r="HD26" s="285"/>
      <c r="HE26" s="285"/>
      <c r="HF26" s="285"/>
      <c r="HG26" s="285"/>
      <c r="HH26" s="285"/>
      <c r="HI26" s="285"/>
      <c r="HJ26" s="285"/>
      <c r="HK26" s="285"/>
      <c r="HL26" s="285"/>
      <c r="HM26" s="285"/>
      <c r="HN26" s="285"/>
      <c r="HO26" s="285"/>
      <c r="HP26" s="285"/>
      <c r="HQ26" s="285"/>
      <c r="HR26" s="285"/>
      <c r="HS26" s="285"/>
      <c r="HT26" s="285"/>
      <c r="HU26" s="285"/>
      <c r="HV26" s="285"/>
      <c r="HW26" s="285"/>
      <c r="HX26" s="285"/>
      <c r="HY26" s="285"/>
      <c r="HZ26" s="285"/>
      <c r="IA26" s="285"/>
      <c r="IB26" s="285"/>
      <c r="IC26" s="285"/>
      <c r="ID26" s="285"/>
      <c r="IE26" s="285"/>
      <c r="IF26" s="285"/>
      <c r="IG26" s="285"/>
      <c r="IH26" s="285"/>
      <c r="II26" s="285"/>
      <c r="IJ26" s="285"/>
      <c r="IK26" s="285"/>
      <c r="IL26" s="285"/>
      <c r="IM26" s="285"/>
      <c r="IN26" s="285"/>
      <c r="IO26" s="285"/>
      <c r="IP26" s="285"/>
      <c r="IQ26" s="285"/>
      <c r="IR26" s="285"/>
      <c r="IS26" s="285"/>
      <c r="IT26" s="285"/>
      <c r="IU26" s="285"/>
    </row>
    <row r="27" spans="1:255" x14ac:dyDescent="0.3">
      <c r="A27" s="218" t="s">
        <v>25</v>
      </c>
      <c r="B27" s="188">
        <f>SUM(B22:B26)</f>
        <v>522</v>
      </c>
      <c r="C27" s="290">
        <f>SUM(C22:C26)</f>
        <v>9.19</v>
      </c>
      <c r="D27" s="290">
        <f>SUM(D22:D26)</f>
        <v>12.649999999999999</v>
      </c>
      <c r="E27" s="290">
        <f>SUM(E22:E26)</f>
        <v>78.099999999999994</v>
      </c>
      <c r="F27" s="290">
        <f>SUM(F22:F26)</f>
        <v>465.7</v>
      </c>
      <c r="G27" s="290"/>
      <c r="H27" s="290"/>
    </row>
    <row r="28" spans="1:255" x14ac:dyDescent="0.3">
      <c r="A28" s="185" t="s">
        <v>92</v>
      </c>
      <c r="B28" s="186"/>
      <c r="C28" s="186"/>
      <c r="D28" s="186"/>
      <c r="E28" s="186"/>
      <c r="F28" s="186"/>
      <c r="G28" s="186"/>
      <c r="H28" s="187"/>
    </row>
    <row r="29" spans="1:255" ht="9" customHeight="1" x14ac:dyDescent="0.3">
      <c r="A29" s="281" t="s">
        <v>2</v>
      </c>
      <c r="B29" s="282" t="s">
        <v>6</v>
      </c>
      <c r="C29" s="283" t="s">
        <v>307</v>
      </c>
      <c r="D29" s="283" t="s">
        <v>308</v>
      </c>
      <c r="E29" s="283" t="s">
        <v>9</v>
      </c>
      <c r="F29" s="283" t="s">
        <v>10</v>
      </c>
      <c r="G29" s="284" t="s">
        <v>4</v>
      </c>
      <c r="H29" s="281" t="s">
        <v>5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</row>
    <row r="30" spans="1:255" x14ac:dyDescent="0.3">
      <c r="A30" s="193" t="s">
        <v>239</v>
      </c>
      <c r="B30" s="194"/>
      <c r="C30" s="195"/>
      <c r="D30" s="195"/>
      <c r="E30" s="195"/>
      <c r="F30" s="195"/>
      <c r="G30" s="194"/>
      <c r="H30" s="196"/>
    </row>
    <row r="31" spans="1:255" s="269" customFormat="1" x14ac:dyDescent="0.25">
      <c r="A31" s="236" t="s">
        <v>265</v>
      </c>
      <c r="B31" s="223">
        <v>100</v>
      </c>
      <c r="C31" s="237">
        <v>0.94</v>
      </c>
      <c r="D31" s="237">
        <v>10.14</v>
      </c>
      <c r="E31" s="237">
        <v>2.38</v>
      </c>
      <c r="F31" s="237">
        <v>104.9</v>
      </c>
      <c r="G31" s="200" t="s">
        <v>266</v>
      </c>
      <c r="H31" s="225" t="s">
        <v>267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</row>
    <row r="32" spans="1:255" x14ac:dyDescent="0.3">
      <c r="A32" s="197" t="s">
        <v>104</v>
      </c>
      <c r="B32" s="288">
        <v>180</v>
      </c>
      <c r="C32" s="288">
        <v>10.32</v>
      </c>
      <c r="D32" s="288">
        <v>7.31</v>
      </c>
      <c r="E32" s="288">
        <v>46.37</v>
      </c>
      <c r="F32" s="288">
        <v>292.5</v>
      </c>
      <c r="G32" s="288" t="s">
        <v>309</v>
      </c>
      <c r="H32" s="293" t="s">
        <v>106</v>
      </c>
    </row>
    <row r="33" spans="1:255" x14ac:dyDescent="0.25">
      <c r="A33" s="253" t="s">
        <v>268</v>
      </c>
      <c r="B33" s="294">
        <v>50</v>
      </c>
      <c r="C33" s="231">
        <v>3.5</v>
      </c>
      <c r="D33" s="231">
        <v>4.01</v>
      </c>
      <c r="E33" s="231">
        <v>24.35</v>
      </c>
      <c r="F33" s="231">
        <v>147.5</v>
      </c>
      <c r="G33" s="295" t="s">
        <v>269</v>
      </c>
      <c r="H33" s="225" t="s">
        <v>270</v>
      </c>
    </row>
    <row r="34" spans="1:255" x14ac:dyDescent="0.3">
      <c r="A34" s="287" t="s">
        <v>57</v>
      </c>
      <c r="B34" s="258">
        <v>222</v>
      </c>
      <c r="C34" s="258">
        <v>0.13</v>
      </c>
      <c r="D34" s="258">
        <v>0.02</v>
      </c>
      <c r="E34" s="258">
        <v>15.2</v>
      </c>
      <c r="F34" s="258">
        <v>62</v>
      </c>
      <c r="G34" s="258" t="s">
        <v>58</v>
      </c>
      <c r="H34" s="197" t="s">
        <v>59</v>
      </c>
    </row>
    <row r="35" spans="1:255" x14ac:dyDescent="0.3">
      <c r="A35" s="215" t="s">
        <v>48</v>
      </c>
      <c r="B35" s="216">
        <v>20</v>
      </c>
      <c r="C35" s="231">
        <v>1.6</v>
      </c>
      <c r="D35" s="231">
        <v>0.2</v>
      </c>
      <c r="E35" s="231">
        <v>10.199999999999999</v>
      </c>
      <c r="F35" s="231">
        <v>50</v>
      </c>
      <c r="G35" s="210" t="s">
        <v>46</v>
      </c>
      <c r="H35" s="217" t="s">
        <v>49</v>
      </c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5"/>
      <c r="EB35" s="285"/>
      <c r="EC35" s="285"/>
      <c r="ED35" s="285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5"/>
      <c r="FL35" s="285"/>
      <c r="FM35" s="285"/>
      <c r="FN35" s="285"/>
      <c r="FO35" s="285"/>
      <c r="FP35" s="285"/>
      <c r="FQ35" s="285"/>
      <c r="FR35" s="285"/>
      <c r="FS35" s="285"/>
      <c r="FT35" s="285"/>
      <c r="FU35" s="285"/>
      <c r="FV35" s="285"/>
      <c r="FW35" s="285"/>
      <c r="FX35" s="285"/>
      <c r="FY35" s="285"/>
      <c r="FZ35" s="285"/>
      <c r="GA35" s="285"/>
      <c r="GB35" s="285"/>
      <c r="GC35" s="285"/>
      <c r="GD35" s="285"/>
      <c r="GE35" s="285"/>
      <c r="GF35" s="285"/>
      <c r="GG35" s="285"/>
      <c r="GH35" s="285"/>
      <c r="GI35" s="285"/>
      <c r="GJ35" s="285"/>
      <c r="GK35" s="285"/>
      <c r="GL35" s="285"/>
      <c r="GM35" s="285"/>
      <c r="GN35" s="285"/>
      <c r="GO35" s="285"/>
      <c r="GP35" s="285"/>
      <c r="GQ35" s="285"/>
      <c r="GR35" s="285"/>
      <c r="GS35" s="285"/>
      <c r="GT35" s="285"/>
      <c r="GU35" s="285"/>
      <c r="GV35" s="285"/>
      <c r="GW35" s="285"/>
      <c r="GX35" s="285"/>
      <c r="GY35" s="285"/>
      <c r="GZ35" s="285"/>
      <c r="HA35" s="285"/>
      <c r="HB35" s="285"/>
      <c r="HC35" s="285"/>
      <c r="HD35" s="285"/>
      <c r="HE35" s="285"/>
      <c r="HF35" s="285"/>
      <c r="HG35" s="285"/>
      <c r="HH35" s="285"/>
      <c r="HI35" s="285"/>
      <c r="HJ35" s="285"/>
      <c r="HK35" s="285"/>
      <c r="HL35" s="285"/>
      <c r="HM35" s="285"/>
      <c r="HN35" s="285"/>
      <c r="HO35" s="285"/>
      <c r="HP35" s="285"/>
      <c r="HQ35" s="285"/>
      <c r="HR35" s="285"/>
      <c r="HS35" s="285"/>
      <c r="HT35" s="285"/>
      <c r="HU35" s="285"/>
      <c r="HV35" s="285"/>
      <c r="HW35" s="285"/>
      <c r="HX35" s="285"/>
      <c r="HY35" s="285"/>
      <c r="HZ35" s="285"/>
      <c r="IA35" s="285"/>
      <c r="IB35" s="285"/>
      <c r="IC35" s="285"/>
      <c r="ID35" s="285"/>
      <c r="IE35" s="285"/>
      <c r="IF35" s="285"/>
      <c r="IG35" s="285"/>
      <c r="IH35" s="285"/>
      <c r="II35" s="285"/>
      <c r="IJ35" s="285"/>
      <c r="IK35" s="285"/>
      <c r="IL35" s="285"/>
      <c r="IM35" s="285"/>
      <c r="IN35" s="285"/>
      <c r="IO35" s="285"/>
      <c r="IP35" s="285"/>
      <c r="IQ35" s="285"/>
      <c r="IR35" s="285"/>
      <c r="IS35" s="285"/>
      <c r="IT35" s="285"/>
      <c r="IU35" s="285"/>
    </row>
    <row r="36" spans="1:255" x14ac:dyDescent="0.3">
      <c r="A36" s="218" t="s">
        <v>25</v>
      </c>
      <c r="B36" s="188">
        <f>SUM(B31:B35)</f>
        <v>572</v>
      </c>
      <c r="C36" s="290">
        <f>SUM(C31:C35)</f>
        <v>16.490000000000002</v>
      </c>
      <c r="D36" s="290">
        <f>SUM(D31:D35)</f>
        <v>21.68</v>
      </c>
      <c r="E36" s="290">
        <f>SUM(E31:E35)</f>
        <v>98.5</v>
      </c>
      <c r="F36" s="290">
        <f>SUM(F31:F35)</f>
        <v>656.9</v>
      </c>
      <c r="G36" s="290"/>
      <c r="H36" s="290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</row>
    <row r="37" spans="1:255" x14ac:dyDescent="0.3">
      <c r="A37" s="185" t="s">
        <v>111</v>
      </c>
      <c r="B37" s="186"/>
      <c r="C37" s="186"/>
      <c r="D37" s="186"/>
      <c r="E37" s="186"/>
      <c r="F37" s="186"/>
      <c r="G37" s="186"/>
      <c r="H37" s="187"/>
    </row>
    <row r="38" spans="1:255" ht="10.5" customHeight="1" x14ac:dyDescent="0.3">
      <c r="A38" s="281" t="s">
        <v>2</v>
      </c>
      <c r="B38" s="282" t="s">
        <v>6</v>
      </c>
      <c r="C38" s="283" t="s">
        <v>307</v>
      </c>
      <c r="D38" s="283" t="s">
        <v>308</v>
      </c>
      <c r="E38" s="283" t="s">
        <v>9</v>
      </c>
      <c r="F38" s="283" t="s">
        <v>10</v>
      </c>
      <c r="G38" s="284" t="s">
        <v>4</v>
      </c>
      <c r="H38" s="281" t="s">
        <v>5</v>
      </c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</row>
    <row r="39" spans="1:255" x14ac:dyDescent="0.3">
      <c r="A39" s="193" t="s">
        <v>239</v>
      </c>
      <c r="B39" s="194"/>
      <c r="C39" s="195"/>
      <c r="D39" s="195"/>
      <c r="E39" s="195"/>
      <c r="F39" s="195"/>
      <c r="G39" s="194"/>
      <c r="H39" s="196"/>
    </row>
    <row r="40" spans="1:255" x14ac:dyDescent="0.25">
      <c r="A40" s="197" t="s">
        <v>271</v>
      </c>
      <c r="B40" s="198">
        <v>50</v>
      </c>
      <c r="C40" s="199">
        <v>0.35</v>
      </c>
      <c r="D40" s="199">
        <v>0.05</v>
      </c>
      <c r="E40" s="199">
        <v>0.95</v>
      </c>
      <c r="F40" s="199">
        <v>6</v>
      </c>
      <c r="G40" s="200" t="s">
        <v>272</v>
      </c>
      <c r="H40" s="229" t="s">
        <v>264</v>
      </c>
    </row>
    <row r="41" spans="1:255" ht="24" x14ac:dyDescent="0.3">
      <c r="A41" s="208" t="s">
        <v>86</v>
      </c>
      <c r="B41" s="198">
        <v>180</v>
      </c>
      <c r="C41" s="296">
        <v>4.38</v>
      </c>
      <c r="D41" s="296">
        <v>6.44</v>
      </c>
      <c r="E41" s="296">
        <v>44.02</v>
      </c>
      <c r="F41" s="296">
        <v>251.64</v>
      </c>
      <c r="G41" s="288" t="s">
        <v>87</v>
      </c>
      <c r="H41" s="257" t="s">
        <v>88</v>
      </c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255"/>
      <c r="FH41" s="255"/>
      <c r="FI41" s="255"/>
      <c r="FJ41" s="255"/>
      <c r="FK41" s="255"/>
      <c r="FL41" s="255"/>
      <c r="FM41" s="255"/>
      <c r="FN41" s="255"/>
      <c r="FO41" s="255"/>
      <c r="FP41" s="255"/>
      <c r="FQ41" s="255"/>
      <c r="FR41" s="255"/>
      <c r="FS41" s="255"/>
      <c r="FT41" s="255"/>
      <c r="FU41" s="255"/>
      <c r="FV41" s="255"/>
      <c r="FW41" s="255"/>
      <c r="FX41" s="255"/>
      <c r="FY41" s="255"/>
      <c r="FZ41" s="255"/>
      <c r="GA41" s="255"/>
      <c r="GB41" s="255"/>
      <c r="GC41" s="255"/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  <c r="GQ41" s="255"/>
      <c r="GR41" s="255"/>
      <c r="GS41" s="255"/>
      <c r="GT41" s="255"/>
      <c r="GU41" s="255"/>
      <c r="GV41" s="255"/>
      <c r="GW41" s="255"/>
      <c r="GX41" s="255"/>
      <c r="GY41" s="255"/>
      <c r="GZ41" s="255"/>
      <c r="HA41" s="255"/>
      <c r="HB41" s="255"/>
      <c r="HC41" s="255"/>
      <c r="HD41" s="255"/>
      <c r="HE41" s="255"/>
      <c r="HF41" s="255"/>
      <c r="HG41" s="255"/>
      <c r="HH41" s="255"/>
      <c r="HI41" s="255"/>
      <c r="HJ41" s="255"/>
      <c r="HK41" s="255"/>
      <c r="HL41" s="255"/>
      <c r="HM41" s="255"/>
      <c r="HN41" s="255"/>
      <c r="HO41" s="255"/>
      <c r="HP41" s="255"/>
      <c r="HQ41" s="255"/>
      <c r="HR41" s="255"/>
      <c r="HS41" s="255"/>
      <c r="HT41" s="255"/>
      <c r="HU41" s="255"/>
      <c r="HV41" s="255"/>
      <c r="HW41" s="255"/>
      <c r="HX41" s="255"/>
      <c r="HY41" s="255"/>
      <c r="HZ41" s="255"/>
      <c r="IA41" s="255"/>
      <c r="IB41" s="255"/>
      <c r="IC41" s="255"/>
      <c r="ID41" s="255"/>
      <c r="IE41" s="255"/>
      <c r="IF41" s="255"/>
      <c r="IG41" s="255"/>
      <c r="IH41" s="255"/>
      <c r="II41" s="255"/>
      <c r="IJ41" s="255"/>
      <c r="IK41" s="255"/>
      <c r="IL41" s="255"/>
      <c r="IM41" s="255"/>
      <c r="IN41" s="255"/>
      <c r="IO41" s="255"/>
      <c r="IP41" s="255"/>
      <c r="IQ41" s="255"/>
      <c r="IR41" s="255"/>
      <c r="IS41" s="255"/>
      <c r="IT41" s="255"/>
      <c r="IU41" s="255"/>
    </row>
    <row r="42" spans="1:255" ht="24" x14ac:dyDescent="0.3">
      <c r="A42" s="221" t="s">
        <v>310</v>
      </c>
      <c r="B42" s="297">
        <v>50</v>
      </c>
      <c r="C42" s="231">
        <v>4.3600000000000003</v>
      </c>
      <c r="D42" s="231">
        <v>4.84</v>
      </c>
      <c r="E42" s="231">
        <v>29.04</v>
      </c>
      <c r="F42" s="231">
        <v>180.87</v>
      </c>
      <c r="G42" s="258" t="s">
        <v>195</v>
      </c>
      <c r="H42" s="253" t="s">
        <v>196</v>
      </c>
    </row>
    <row r="43" spans="1:255" x14ac:dyDescent="0.3">
      <c r="A43" s="287" t="s">
        <v>57</v>
      </c>
      <c r="B43" s="258">
        <v>222</v>
      </c>
      <c r="C43" s="288">
        <v>0.13</v>
      </c>
      <c r="D43" s="288">
        <v>0.02</v>
      </c>
      <c r="E43" s="288">
        <v>15.2</v>
      </c>
      <c r="F43" s="288">
        <v>62</v>
      </c>
      <c r="G43" s="258" t="s">
        <v>58</v>
      </c>
      <c r="H43" s="197" t="s">
        <v>59</v>
      </c>
    </row>
    <row r="44" spans="1:255" x14ac:dyDescent="0.3">
      <c r="A44" s="215" t="s">
        <v>45</v>
      </c>
      <c r="B44" s="289">
        <v>20</v>
      </c>
      <c r="C44" s="271">
        <v>1.3</v>
      </c>
      <c r="D44" s="271">
        <v>0.2</v>
      </c>
      <c r="E44" s="271">
        <v>8.6</v>
      </c>
      <c r="F44" s="271">
        <v>43</v>
      </c>
      <c r="G44" s="265" t="s">
        <v>46</v>
      </c>
      <c r="H44" s="208" t="s">
        <v>47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285"/>
      <c r="FG44" s="285"/>
      <c r="FH44" s="285"/>
      <c r="FI44" s="285"/>
      <c r="FJ44" s="285"/>
      <c r="FK44" s="285"/>
      <c r="FL44" s="285"/>
      <c r="FM44" s="285"/>
      <c r="FN44" s="285"/>
      <c r="FO44" s="285"/>
      <c r="FP44" s="285"/>
      <c r="FQ44" s="285"/>
      <c r="FR44" s="285"/>
      <c r="FS44" s="285"/>
      <c r="FT44" s="285"/>
      <c r="FU44" s="285"/>
      <c r="FV44" s="285"/>
      <c r="FW44" s="285"/>
      <c r="FX44" s="285"/>
      <c r="FY44" s="285"/>
      <c r="FZ44" s="285"/>
      <c r="GA44" s="285"/>
      <c r="GB44" s="285"/>
      <c r="GC44" s="285"/>
      <c r="GD44" s="285"/>
      <c r="GE44" s="285"/>
      <c r="GF44" s="285"/>
      <c r="GG44" s="285"/>
      <c r="GH44" s="285"/>
      <c r="GI44" s="285"/>
      <c r="GJ44" s="285"/>
      <c r="GK44" s="285"/>
      <c r="GL44" s="285"/>
      <c r="GM44" s="285"/>
      <c r="GN44" s="285"/>
      <c r="GO44" s="285"/>
      <c r="GP44" s="285"/>
      <c r="GQ44" s="285"/>
      <c r="GR44" s="285"/>
      <c r="GS44" s="285"/>
      <c r="GT44" s="285"/>
      <c r="GU44" s="285"/>
      <c r="GV44" s="285"/>
      <c r="GW44" s="285"/>
      <c r="GX44" s="285"/>
      <c r="GY44" s="285"/>
      <c r="GZ44" s="285"/>
      <c r="HA44" s="285"/>
      <c r="HB44" s="285"/>
      <c r="HC44" s="285"/>
      <c r="HD44" s="285"/>
      <c r="HE44" s="285"/>
      <c r="HF44" s="285"/>
      <c r="HG44" s="285"/>
      <c r="HH44" s="285"/>
      <c r="HI44" s="285"/>
      <c r="HJ44" s="285"/>
      <c r="HK44" s="285"/>
      <c r="HL44" s="285"/>
      <c r="HM44" s="285"/>
      <c r="HN44" s="285"/>
      <c r="HO44" s="285"/>
      <c r="HP44" s="285"/>
      <c r="HQ44" s="285"/>
      <c r="HR44" s="285"/>
      <c r="HS44" s="285"/>
      <c r="HT44" s="285"/>
      <c r="HU44" s="285"/>
      <c r="HV44" s="285"/>
      <c r="HW44" s="285"/>
      <c r="HX44" s="285"/>
      <c r="HY44" s="285"/>
      <c r="HZ44" s="285"/>
      <c r="IA44" s="285"/>
      <c r="IB44" s="285"/>
      <c r="IC44" s="285"/>
      <c r="ID44" s="285"/>
      <c r="IE44" s="285"/>
      <c r="IF44" s="285"/>
      <c r="IG44" s="285"/>
      <c r="IH44" s="285"/>
      <c r="II44" s="285"/>
      <c r="IJ44" s="285"/>
      <c r="IK44" s="285"/>
      <c r="IL44" s="285"/>
      <c r="IM44" s="285"/>
      <c r="IN44" s="285"/>
      <c r="IO44" s="285"/>
      <c r="IP44" s="285"/>
      <c r="IQ44" s="285"/>
      <c r="IR44" s="285"/>
      <c r="IS44" s="285"/>
      <c r="IT44" s="285"/>
      <c r="IU44" s="285"/>
    </row>
    <row r="45" spans="1:255" x14ac:dyDescent="0.3">
      <c r="A45" s="218" t="s">
        <v>25</v>
      </c>
      <c r="B45" s="188">
        <f>SUM(B40:B44)</f>
        <v>522</v>
      </c>
      <c r="C45" s="290">
        <f>SUM(C40:C44)</f>
        <v>10.520000000000001</v>
      </c>
      <c r="D45" s="290">
        <f>SUM(D40:D44)</f>
        <v>11.549999999999999</v>
      </c>
      <c r="E45" s="290">
        <f>SUM(E40:E44)</f>
        <v>97.81</v>
      </c>
      <c r="F45" s="290">
        <f>SUM(F40:F44)</f>
        <v>543.51</v>
      </c>
      <c r="G45" s="290"/>
      <c r="H45" s="290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</row>
    <row r="46" spans="1:255" x14ac:dyDescent="0.3">
      <c r="A46" s="185" t="s">
        <v>124</v>
      </c>
      <c r="B46" s="186"/>
      <c r="C46" s="186"/>
      <c r="D46" s="186"/>
      <c r="E46" s="186"/>
      <c r="F46" s="186"/>
      <c r="G46" s="186"/>
      <c r="H46" s="187"/>
    </row>
    <row r="47" spans="1:255" ht="11.25" customHeight="1" x14ac:dyDescent="0.3">
      <c r="A47" s="281" t="s">
        <v>2</v>
      </c>
      <c r="B47" s="282" t="s">
        <v>6</v>
      </c>
      <c r="C47" s="283" t="s">
        <v>307</v>
      </c>
      <c r="D47" s="283" t="s">
        <v>308</v>
      </c>
      <c r="E47" s="283" t="s">
        <v>9</v>
      </c>
      <c r="F47" s="283" t="s">
        <v>10</v>
      </c>
      <c r="G47" s="284" t="s">
        <v>4</v>
      </c>
      <c r="H47" s="281" t="s">
        <v>5</v>
      </c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  <c r="IR47" s="144"/>
      <c r="IS47" s="144"/>
      <c r="IT47" s="144"/>
      <c r="IU47" s="144"/>
    </row>
    <row r="48" spans="1:255" x14ac:dyDescent="0.3">
      <c r="A48" s="193" t="s">
        <v>239</v>
      </c>
      <c r="B48" s="194"/>
      <c r="C48" s="195"/>
      <c r="D48" s="195"/>
      <c r="E48" s="195"/>
      <c r="F48" s="195"/>
      <c r="G48" s="194"/>
      <c r="H48" s="196"/>
    </row>
    <row r="49" spans="1:255" s="269" customFormat="1" ht="24" x14ac:dyDescent="0.25">
      <c r="A49" s="221" t="s">
        <v>299</v>
      </c>
      <c r="B49" s="223">
        <v>100</v>
      </c>
      <c r="C49" s="199">
        <v>1.41</v>
      </c>
      <c r="D49" s="199">
        <v>6.01</v>
      </c>
      <c r="E49" s="199">
        <v>8.26</v>
      </c>
      <c r="F49" s="199">
        <v>92.8</v>
      </c>
      <c r="G49" s="224" t="s">
        <v>300</v>
      </c>
      <c r="H49" s="201" t="s">
        <v>301</v>
      </c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</row>
    <row r="50" spans="1:255" x14ac:dyDescent="0.25">
      <c r="A50" s="202" t="s">
        <v>120</v>
      </c>
      <c r="B50" s="298">
        <v>180</v>
      </c>
      <c r="C50" s="204">
        <v>4.12</v>
      </c>
      <c r="D50" s="204">
        <v>15.78</v>
      </c>
      <c r="E50" s="204">
        <v>33.5</v>
      </c>
      <c r="F50" s="204">
        <v>292.5</v>
      </c>
      <c r="G50" s="299" t="s">
        <v>311</v>
      </c>
      <c r="H50" s="235" t="s">
        <v>122</v>
      </c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</row>
    <row r="51" spans="1:255" x14ac:dyDescent="0.25">
      <c r="A51" s="197" t="s">
        <v>312</v>
      </c>
      <c r="B51" s="300">
        <v>50</v>
      </c>
      <c r="C51" s="231">
        <v>3.95</v>
      </c>
      <c r="D51" s="231">
        <v>4.0599999999999996</v>
      </c>
      <c r="E51" s="231">
        <v>22.24</v>
      </c>
      <c r="F51" s="231">
        <v>141.5</v>
      </c>
      <c r="G51" s="295" t="s">
        <v>313</v>
      </c>
      <c r="H51" s="225" t="s">
        <v>314</v>
      </c>
    </row>
    <row r="52" spans="1:255" x14ac:dyDescent="0.3">
      <c r="A52" s="287" t="s">
        <v>57</v>
      </c>
      <c r="B52" s="258">
        <v>222</v>
      </c>
      <c r="C52" s="288">
        <v>0.13</v>
      </c>
      <c r="D52" s="288">
        <v>0.02</v>
      </c>
      <c r="E52" s="288">
        <v>15.2</v>
      </c>
      <c r="F52" s="288">
        <v>62</v>
      </c>
      <c r="G52" s="258" t="s">
        <v>58</v>
      </c>
      <c r="H52" s="197" t="s">
        <v>59</v>
      </c>
    </row>
    <row r="53" spans="1:255" x14ac:dyDescent="0.3">
      <c r="A53" s="215" t="s">
        <v>48</v>
      </c>
      <c r="B53" s="216">
        <v>20</v>
      </c>
      <c r="C53" s="231">
        <v>1.6</v>
      </c>
      <c r="D53" s="231">
        <v>0.2</v>
      </c>
      <c r="E53" s="231">
        <v>10.199999999999999</v>
      </c>
      <c r="F53" s="231">
        <v>50</v>
      </c>
      <c r="G53" s="210" t="s">
        <v>46</v>
      </c>
      <c r="H53" s="217" t="s">
        <v>49</v>
      </c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5"/>
      <c r="DQ53" s="285"/>
      <c r="DR53" s="285"/>
      <c r="DS53" s="285"/>
      <c r="DT53" s="285"/>
      <c r="DU53" s="285"/>
      <c r="DV53" s="285"/>
      <c r="DW53" s="285"/>
      <c r="DX53" s="285"/>
      <c r="DY53" s="285"/>
      <c r="DZ53" s="285"/>
      <c r="EA53" s="285"/>
      <c r="EB53" s="285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285"/>
      <c r="FG53" s="285"/>
      <c r="FH53" s="285"/>
      <c r="FI53" s="285"/>
      <c r="FJ53" s="285"/>
      <c r="FK53" s="285"/>
      <c r="FL53" s="285"/>
      <c r="FM53" s="285"/>
      <c r="FN53" s="285"/>
      <c r="FO53" s="285"/>
      <c r="FP53" s="285"/>
      <c r="FQ53" s="285"/>
      <c r="FR53" s="285"/>
      <c r="FS53" s="285"/>
      <c r="FT53" s="285"/>
      <c r="FU53" s="285"/>
      <c r="FV53" s="285"/>
      <c r="FW53" s="285"/>
      <c r="FX53" s="285"/>
      <c r="FY53" s="285"/>
      <c r="FZ53" s="285"/>
      <c r="GA53" s="285"/>
      <c r="GB53" s="285"/>
      <c r="GC53" s="285"/>
      <c r="GD53" s="285"/>
      <c r="GE53" s="285"/>
      <c r="GF53" s="285"/>
      <c r="GG53" s="285"/>
      <c r="GH53" s="285"/>
      <c r="GI53" s="285"/>
      <c r="GJ53" s="285"/>
      <c r="GK53" s="285"/>
      <c r="GL53" s="285"/>
      <c r="GM53" s="285"/>
      <c r="GN53" s="285"/>
      <c r="GO53" s="285"/>
      <c r="GP53" s="285"/>
      <c r="GQ53" s="285"/>
      <c r="GR53" s="285"/>
      <c r="GS53" s="285"/>
      <c r="GT53" s="285"/>
      <c r="GU53" s="285"/>
      <c r="GV53" s="285"/>
      <c r="GW53" s="285"/>
      <c r="GX53" s="285"/>
      <c r="GY53" s="285"/>
      <c r="GZ53" s="285"/>
      <c r="HA53" s="285"/>
      <c r="HB53" s="285"/>
      <c r="HC53" s="285"/>
      <c r="HD53" s="285"/>
      <c r="HE53" s="285"/>
      <c r="HF53" s="285"/>
      <c r="HG53" s="285"/>
      <c r="HH53" s="285"/>
      <c r="HI53" s="285"/>
      <c r="HJ53" s="285"/>
      <c r="HK53" s="285"/>
      <c r="HL53" s="285"/>
      <c r="HM53" s="285"/>
      <c r="HN53" s="285"/>
      <c r="HO53" s="285"/>
      <c r="HP53" s="285"/>
      <c r="HQ53" s="285"/>
      <c r="HR53" s="285"/>
      <c r="HS53" s="285"/>
      <c r="HT53" s="285"/>
      <c r="HU53" s="285"/>
      <c r="HV53" s="285"/>
      <c r="HW53" s="285"/>
      <c r="HX53" s="285"/>
      <c r="HY53" s="285"/>
      <c r="HZ53" s="285"/>
      <c r="IA53" s="285"/>
      <c r="IB53" s="285"/>
      <c r="IC53" s="285"/>
      <c r="ID53" s="285"/>
      <c r="IE53" s="285"/>
      <c r="IF53" s="285"/>
      <c r="IG53" s="285"/>
      <c r="IH53" s="285"/>
      <c r="II53" s="285"/>
      <c r="IJ53" s="285"/>
      <c r="IK53" s="285"/>
      <c r="IL53" s="285"/>
      <c r="IM53" s="285"/>
      <c r="IN53" s="285"/>
      <c r="IO53" s="285"/>
      <c r="IP53" s="285"/>
      <c r="IQ53" s="285"/>
      <c r="IR53" s="285"/>
      <c r="IS53" s="285"/>
      <c r="IT53" s="285"/>
      <c r="IU53" s="285"/>
    </row>
    <row r="54" spans="1:255" x14ac:dyDescent="0.3">
      <c r="A54" s="218" t="s">
        <v>25</v>
      </c>
      <c r="B54" s="188">
        <f>SUM(B49:B53)</f>
        <v>572</v>
      </c>
      <c r="C54" s="290">
        <f>SUM(C49:C53)</f>
        <v>11.21</v>
      </c>
      <c r="D54" s="290">
        <f>SUM(D49:D53)</f>
        <v>26.069999999999997</v>
      </c>
      <c r="E54" s="290">
        <f>SUM(E49:E53)</f>
        <v>89.4</v>
      </c>
      <c r="F54" s="290">
        <f>SUM(F49:F53)</f>
        <v>638.79999999999995</v>
      </c>
      <c r="G54" s="290"/>
      <c r="H54" s="290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</row>
    <row r="55" spans="1:255" ht="13.8" x14ac:dyDescent="0.3">
      <c r="A55" s="278" t="s">
        <v>137</v>
      </c>
      <c r="B55" s="279"/>
      <c r="C55" s="279"/>
      <c r="D55" s="279"/>
      <c r="E55" s="279"/>
      <c r="F55" s="279"/>
      <c r="G55" s="279"/>
      <c r="H55" s="280"/>
    </row>
    <row r="56" spans="1:255" x14ac:dyDescent="0.3">
      <c r="A56" s="185" t="s">
        <v>1</v>
      </c>
      <c r="B56" s="186"/>
      <c r="C56" s="186"/>
      <c r="D56" s="186"/>
      <c r="E56" s="186"/>
      <c r="F56" s="186"/>
      <c r="G56" s="186"/>
      <c r="H56" s="187"/>
    </row>
    <row r="57" spans="1:255" ht="10.5" customHeight="1" x14ac:dyDescent="0.3">
      <c r="A57" s="281" t="s">
        <v>2</v>
      </c>
      <c r="B57" s="282" t="s">
        <v>6</v>
      </c>
      <c r="C57" s="283" t="s">
        <v>307</v>
      </c>
      <c r="D57" s="283" t="s">
        <v>308</v>
      </c>
      <c r="E57" s="283" t="s">
        <v>9</v>
      </c>
      <c r="F57" s="283" t="s">
        <v>10</v>
      </c>
      <c r="G57" s="284" t="s">
        <v>4</v>
      </c>
      <c r="H57" s="281" t="s">
        <v>5</v>
      </c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  <c r="IR57" s="144"/>
      <c r="IS57" s="144"/>
      <c r="IT57" s="144"/>
      <c r="IU57" s="144"/>
    </row>
    <row r="58" spans="1:255" x14ac:dyDescent="0.3">
      <c r="A58" s="193" t="s">
        <v>239</v>
      </c>
      <c r="B58" s="194"/>
      <c r="C58" s="195"/>
      <c r="D58" s="195"/>
      <c r="E58" s="195"/>
      <c r="F58" s="195"/>
      <c r="G58" s="194"/>
      <c r="H58" s="196"/>
    </row>
    <row r="59" spans="1:255" s="269" customFormat="1" x14ac:dyDescent="0.25">
      <c r="A59" s="197" t="s">
        <v>262</v>
      </c>
      <c r="B59" s="292">
        <v>100</v>
      </c>
      <c r="C59" s="292">
        <f>0.66/60*100</f>
        <v>1.1000000000000001</v>
      </c>
      <c r="D59" s="292">
        <f>0.12/60*100</f>
        <v>0.2</v>
      </c>
      <c r="E59" s="292">
        <f>2.28/60*100</f>
        <v>3.8</v>
      </c>
      <c r="F59" s="292">
        <f>13.2/60*100</f>
        <v>22</v>
      </c>
      <c r="G59" s="292" t="s">
        <v>77</v>
      </c>
      <c r="H59" s="235" t="s">
        <v>78</v>
      </c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</row>
    <row r="60" spans="1:255" ht="24" x14ac:dyDescent="0.3">
      <c r="A60" s="208" t="s">
        <v>86</v>
      </c>
      <c r="B60" s="198">
        <v>180</v>
      </c>
      <c r="C60" s="231">
        <v>4.38</v>
      </c>
      <c r="D60" s="231">
        <v>6.44</v>
      </c>
      <c r="E60" s="231">
        <v>44.02</v>
      </c>
      <c r="F60" s="231">
        <v>251.64</v>
      </c>
      <c r="G60" s="288" t="s">
        <v>87</v>
      </c>
      <c r="H60" s="257" t="s">
        <v>88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  <c r="FB60" s="255"/>
      <c r="FC60" s="255"/>
      <c r="FD60" s="255"/>
      <c r="FE60" s="255"/>
      <c r="FF60" s="255"/>
      <c r="FG60" s="255"/>
      <c r="FH60" s="255"/>
      <c r="FI60" s="255"/>
      <c r="FJ60" s="255"/>
      <c r="FK60" s="255"/>
      <c r="FL60" s="255"/>
      <c r="FM60" s="255"/>
      <c r="FN60" s="255"/>
      <c r="FO60" s="255"/>
      <c r="FP60" s="255"/>
      <c r="FQ60" s="255"/>
      <c r="FR60" s="255"/>
      <c r="FS60" s="255"/>
      <c r="FT60" s="255"/>
      <c r="FU60" s="255"/>
      <c r="FV60" s="255"/>
      <c r="FW60" s="255"/>
      <c r="FX60" s="255"/>
      <c r="FY60" s="255"/>
      <c r="FZ60" s="255"/>
      <c r="GA60" s="255"/>
      <c r="GB60" s="255"/>
      <c r="GC60" s="255"/>
      <c r="GD60" s="255"/>
      <c r="GE60" s="255"/>
      <c r="GF60" s="255"/>
      <c r="GG60" s="255"/>
      <c r="GH60" s="255"/>
      <c r="GI60" s="255"/>
      <c r="GJ60" s="255"/>
      <c r="GK60" s="255"/>
      <c r="GL60" s="255"/>
      <c r="GM60" s="255"/>
      <c r="GN60" s="255"/>
      <c r="GO60" s="255"/>
      <c r="GP60" s="255"/>
      <c r="GQ60" s="255"/>
      <c r="GR60" s="255"/>
      <c r="GS60" s="255"/>
      <c r="GT60" s="255"/>
      <c r="GU60" s="255"/>
      <c r="GV60" s="255"/>
      <c r="GW60" s="255"/>
      <c r="GX60" s="255"/>
      <c r="GY60" s="255"/>
      <c r="GZ60" s="255"/>
      <c r="HA60" s="255"/>
      <c r="HB60" s="255"/>
      <c r="HC60" s="255"/>
      <c r="HD60" s="255"/>
      <c r="HE60" s="255"/>
      <c r="HF60" s="255"/>
      <c r="HG60" s="255"/>
      <c r="HH60" s="255"/>
      <c r="HI60" s="255"/>
      <c r="HJ60" s="255"/>
      <c r="HK60" s="255"/>
      <c r="HL60" s="255"/>
      <c r="HM60" s="255"/>
      <c r="HN60" s="255"/>
      <c r="HO60" s="255"/>
      <c r="HP60" s="255"/>
      <c r="HQ60" s="255"/>
      <c r="HR60" s="255"/>
      <c r="HS60" s="255"/>
      <c r="HT60" s="255"/>
      <c r="HU60" s="255"/>
      <c r="HV60" s="255"/>
      <c r="HW60" s="255"/>
      <c r="HX60" s="255"/>
      <c r="HY60" s="255"/>
      <c r="HZ60" s="255"/>
      <c r="IA60" s="255"/>
      <c r="IB60" s="255"/>
      <c r="IC60" s="255"/>
      <c r="ID60" s="255"/>
      <c r="IE60" s="255"/>
      <c r="IF60" s="255"/>
      <c r="IG60" s="255"/>
      <c r="IH60" s="255"/>
      <c r="II60" s="255"/>
      <c r="IJ60" s="255"/>
      <c r="IK60" s="255"/>
      <c r="IL60" s="255"/>
      <c r="IM60" s="255"/>
      <c r="IN60" s="255"/>
      <c r="IO60" s="255"/>
      <c r="IP60" s="255"/>
      <c r="IQ60" s="255"/>
      <c r="IR60" s="255"/>
      <c r="IS60" s="255"/>
      <c r="IT60" s="255"/>
      <c r="IU60" s="255"/>
    </row>
    <row r="61" spans="1:255" s="269" customFormat="1" x14ac:dyDescent="0.25">
      <c r="A61" s="208" t="s">
        <v>284</v>
      </c>
      <c r="B61" s="216">
        <v>50</v>
      </c>
      <c r="C61" s="199">
        <v>5.15</v>
      </c>
      <c r="D61" s="199">
        <v>8.4</v>
      </c>
      <c r="E61" s="199">
        <v>40.880000000000003</v>
      </c>
      <c r="F61" s="199">
        <v>219.57</v>
      </c>
      <c r="G61" s="248" t="s">
        <v>285</v>
      </c>
      <c r="H61" s="261" t="s">
        <v>286</v>
      </c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  <c r="FL61" s="249"/>
      <c r="FM61" s="249"/>
      <c r="FN61" s="249"/>
      <c r="FO61" s="249"/>
      <c r="FP61" s="249"/>
      <c r="FQ61" s="249"/>
      <c r="FR61" s="249"/>
      <c r="FS61" s="249"/>
      <c r="FT61" s="249"/>
      <c r="FU61" s="249"/>
      <c r="FV61" s="249"/>
      <c r="FW61" s="249"/>
      <c r="FX61" s="249"/>
      <c r="FY61" s="249"/>
      <c r="FZ61" s="249"/>
      <c r="GA61" s="249"/>
      <c r="GB61" s="249"/>
      <c r="GC61" s="249"/>
      <c r="GD61" s="249"/>
      <c r="GE61" s="249"/>
      <c r="GF61" s="249"/>
      <c r="GG61" s="249"/>
      <c r="GH61" s="249"/>
      <c r="GI61" s="249"/>
      <c r="GJ61" s="249"/>
      <c r="GK61" s="249"/>
      <c r="GL61" s="249"/>
      <c r="GM61" s="249"/>
      <c r="GN61" s="249"/>
      <c r="GO61" s="249"/>
      <c r="GP61" s="249"/>
      <c r="GQ61" s="249"/>
      <c r="GR61" s="249"/>
      <c r="GS61" s="249"/>
      <c r="GT61" s="249"/>
      <c r="GU61" s="249"/>
      <c r="GV61" s="249"/>
      <c r="GW61" s="249"/>
      <c r="GX61" s="249"/>
      <c r="GY61" s="249"/>
      <c r="GZ61" s="249"/>
      <c r="HA61" s="249"/>
      <c r="HB61" s="249"/>
      <c r="HC61" s="249"/>
      <c r="HD61" s="249"/>
      <c r="HE61" s="249"/>
      <c r="HF61" s="249"/>
      <c r="HG61" s="249"/>
      <c r="HH61" s="249"/>
      <c r="HI61" s="249"/>
      <c r="HJ61" s="249"/>
      <c r="HK61" s="249"/>
      <c r="HL61" s="249"/>
      <c r="HM61" s="249"/>
      <c r="HN61" s="249"/>
      <c r="HO61" s="249"/>
      <c r="HP61" s="249"/>
      <c r="HQ61" s="249"/>
      <c r="HR61" s="249"/>
      <c r="HS61" s="249"/>
      <c r="HT61" s="249"/>
      <c r="HU61" s="249"/>
      <c r="HV61" s="249"/>
      <c r="HW61" s="249"/>
      <c r="HX61" s="249"/>
      <c r="HY61" s="249"/>
      <c r="HZ61" s="249"/>
      <c r="IA61" s="249"/>
      <c r="IB61" s="249"/>
      <c r="IC61" s="249"/>
      <c r="ID61" s="249"/>
      <c r="IE61" s="249"/>
      <c r="IF61" s="249"/>
      <c r="IG61" s="249"/>
      <c r="IH61" s="249"/>
      <c r="II61" s="249"/>
      <c r="IJ61" s="249"/>
      <c r="IK61" s="249"/>
      <c r="IL61" s="249"/>
      <c r="IM61" s="249"/>
      <c r="IN61" s="249"/>
      <c r="IO61" s="249"/>
      <c r="IP61" s="249"/>
      <c r="IQ61" s="249"/>
      <c r="IR61" s="249"/>
      <c r="IS61" s="249"/>
      <c r="IT61" s="249"/>
      <c r="IU61" s="249"/>
    </row>
    <row r="62" spans="1:255" x14ac:dyDescent="0.3">
      <c r="A62" s="287" t="s">
        <v>57</v>
      </c>
      <c r="B62" s="258">
        <v>222</v>
      </c>
      <c r="C62" s="288">
        <v>0.13</v>
      </c>
      <c r="D62" s="288">
        <v>0.02</v>
      </c>
      <c r="E62" s="288">
        <v>15.2</v>
      </c>
      <c r="F62" s="288">
        <v>62</v>
      </c>
      <c r="G62" s="258" t="s">
        <v>58</v>
      </c>
      <c r="H62" s="197" t="s">
        <v>59</v>
      </c>
    </row>
    <row r="63" spans="1:255" x14ac:dyDescent="0.3">
      <c r="A63" s="215" t="s">
        <v>48</v>
      </c>
      <c r="B63" s="216">
        <v>20</v>
      </c>
      <c r="C63" s="231">
        <v>1.6</v>
      </c>
      <c r="D63" s="231">
        <v>0.2</v>
      </c>
      <c r="E63" s="231">
        <v>10.199999999999999</v>
      </c>
      <c r="F63" s="231">
        <v>50</v>
      </c>
      <c r="G63" s="210" t="s">
        <v>46</v>
      </c>
      <c r="H63" s="217" t="s">
        <v>49</v>
      </c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285"/>
      <c r="DP63" s="285"/>
      <c r="DQ63" s="285"/>
      <c r="DR63" s="285"/>
      <c r="DS63" s="285"/>
      <c r="DT63" s="285"/>
      <c r="DU63" s="285"/>
      <c r="DV63" s="285"/>
      <c r="DW63" s="285"/>
      <c r="DX63" s="285"/>
      <c r="DY63" s="285"/>
      <c r="DZ63" s="285"/>
      <c r="EA63" s="285"/>
      <c r="EB63" s="285"/>
      <c r="EC63" s="285"/>
      <c r="ED63" s="285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285"/>
      <c r="FG63" s="285"/>
      <c r="FH63" s="285"/>
      <c r="FI63" s="285"/>
      <c r="FJ63" s="285"/>
      <c r="FK63" s="285"/>
      <c r="FL63" s="285"/>
      <c r="FM63" s="285"/>
      <c r="FN63" s="285"/>
      <c r="FO63" s="285"/>
      <c r="FP63" s="285"/>
      <c r="FQ63" s="285"/>
      <c r="FR63" s="285"/>
      <c r="FS63" s="285"/>
      <c r="FT63" s="285"/>
      <c r="FU63" s="285"/>
      <c r="FV63" s="285"/>
      <c r="FW63" s="285"/>
      <c r="FX63" s="285"/>
      <c r="FY63" s="285"/>
      <c r="FZ63" s="285"/>
      <c r="GA63" s="285"/>
      <c r="GB63" s="285"/>
      <c r="GC63" s="285"/>
      <c r="GD63" s="285"/>
      <c r="GE63" s="285"/>
      <c r="GF63" s="285"/>
      <c r="GG63" s="285"/>
      <c r="GH63" s="285"/>
      <c r="GI63" s="285"/>
      <c r="GJ63" s="285"/>
      <c r="GK63" s="285"/>
      <c r="GL63" s="285"/>
      <c r="GM63" s="285"/>
      <c r="GN63" s="285"/>
      <c r="GO63" s="285"/>
      <c r="GP63" s="285"/>
      <c r="GQ63" s="285"/>
      <c r="GR63" s="285"/>
      <c r="GS63" s="285"/>
      <c r="GT63" s="285"/>
      <c r="GU63" s="285"/>
      <c r="GV63" s="285"/>
      <c r="GW63" s="285"/>
      <c r="GX63" s="285"/>
      <c r="GY63" s="285"/>
      <c r="GZ63" s="285"/>
      <c r="HA63" s="285"/>
      <c r="HB63" s="285"/>
      <c r="HC63" s="285"/>
      <c r="HD63" s="285"/>
      <c r="HE63" s="285"/>
      <c r="HF63" s="285"/>
      <c r="HG63" s="285"/>
      <c r="HH63" s="285"/>
      <c r="HI63" s="285"/>
      <c r="HJ63" s="285"/>
      <c r="HK63" s="285"/>
      <c r="HL63" s="285"/>
      <c r="HM63" s="285"/>
      <c r="HN63" s="285"/>
      <c r="HO63" s="285"/>
      <c r="HP63" s="285"/>
      <c r="HQ63" s="285"/>
      <c r="HR63" s="285"/>
      <c r="HS63" s="285"/>
      <c r="HT63" s="285"/>
      <c r="HU63" s="285"/>
      <c r="HV63" s="285"/>
      <c r="HW63" s="285"/>
      <c r="HX63" s="285"/>
      <c r="HY63" s="285"/>
      <c r="HZ63" s="285"/>
      <c r="IA63" s="285"/>
      <c r="IB63" s="285"/>
      <c r="IC63" s="285"/>
      <c r="ID63" s="285"/>
      <c r="IE63" s="285"/>
      <c r="IF63" s="285"/>
      <c r="IG63" s="285"/>
      <c r="IH63" s="285"/>
      <c r="II63" s="285"/>
      <c r="IJ63" s="285"/>
      <c r="IK63" s="285"/>
      <c r="IL63" s="285"/>
      <c r="IM63" s="285"/>
      <c r="IN63" s="285"/>
      <c r="IO63" s="285"/>
      <c r="IP63" s="285"/>
      <c r="IQ63" s="285"/>
      <c r="IR63" s="285"/>
      <c r="IS63" s="285"/>
      <c r="IT63" s="285"/>
      <c r="IU63" s="285"/>
    </row>
    <row r="64" spans="1:255" x14ac:dyDescent="0.3">
      <c r="A64" s="218" t="s">
        <v>25</v>
      </c>
      <c r="B64" s="188">
        <f>SUM(B59:B63)</f>
        <v>572</v>
      </c>
      <c r="C64" s="290">
        <f>SUM(C59:C63)</f>
        <v>12.360000000000001</v>
      </c>
      <c r="D64" s="290">
        <f>SUM(D59:D63)</f>
        <v>15.26</v>
      </c>
      <c r="E64" s="290">
        <f>SUM(E59:E63)</f>
        <v>114.10000000000001</v>
      </c>
      <c r="F64" s="290">
        <f>SUM(F59:F63)</f>
        <v>605.21</v>
      </c>
      <c r="G64" s="290"/>
      <c r="H64" s="290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</row>
    <row r="65" spans="1:255" x14ac:dyDescent="0.3">
      <c r="A65" s="185" t="s">
        <v>50</v>
      </c>
      <c r="B65" s="186"/>
      <c r="C65" s="186"/>
      <c r="D65" s="186"/>
      <c r="E65" s="186"/>
      <c r="F65" s="186"/>
      <c r="G65" s="186"/>
      <c r="H65" s="187"/>
    </row>
    <row r="66" spans="1:255" ht="9.75" customHeight="1" x14ac:dyDescent="0.3">
      <c r="A66" s="281" t="s">
        <v>2</v>
      </c>
      <c r="B66" s="282" t="s">
        <v>6</v>
      </c>
      <c r="C66" s="283" t="s">
        <v>307</v>
      </c>
      <c r="D66" s="283" t="s">
        <v>308</v>
      </c>
      <c r="E66" s="283" t="s">
        <v>9</v>
      </c>
      <c r="F66" s="283" t="s">
        <v>10</v>
      </c>
      <c r="G66" s="284" t="s">
        <v>4</v>
      </c>
      <c r="H66" s="281" t="s">
        <v>5</v>
      </c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  <c r="IR66" s="144"/>
      <c r="IS66" s="144"/>
      <c r="IT66" s="144"/>
      <c r="IU66" s="144"/>
    </row>
    <row r="67" spans="1:255" x14ac:dyDescent="0.3">
      <c r="A67" s="193" t="s">
        <v>239</v>
      </c>
      <c r="B67" s="194"/>
      <c r="C67" s="195"/>
      <c r="D67" s="195"/>
      <c r="E67" s="195"/>
      <c r="F67" s="195"/>
      <c r="G67" s="194"/>
      <c r="H67" s="196"/>
    </row>
    <row r="68" spans="1:255" s="269" customFormat="1" x14ac:dyDescent="0.25">
      <c r="A68" s="236" t="s">
        <v>265</v>
      </c>
      <c r="B68" s="223">
        <v>100</v>
      </c>
      <c r="C68" s="237">
        <v>0.94</v>
      </c>
      <c r="D68" s="237">
        <v>10.14</v>
      </c>
      <c r="E68" s="237">
        <v>2.38</v>
      </c>
      <c r="F68" s="237">
        <v>104.9</v>
      </c>
      <c r="G68" s="200" t="s">
        <v>266</v>
      </c>
      <c r="H68" s="225" t="s">
        <v>267</v>
      </c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</row>
    <row r="69" spans="1:255" x14ac:dyDescent="0.3">
      <c r="A69" s="208" t="s">
        <v>66</v>
      </c>
      <c r="B69" s="213">
        <v>180</v>
      </c>
      <c r="C69" s="212">
        <v>6.62</v>
      </c>
      <c r="D69" s="212">
        <v>5.42</v>
      </c>
      <c r="E69" s="212">
        <v>31.73</v>
      </c>
      <c r="F69" s="212">
        <v>202.14</v>
      </c>
      <c r="G69" s="210" t="s">
        <v>67</v>
      </c>
      <c r="H69" s="208" t="s">
        <v>68</v>
      </c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285"/>
      <c r="CX69" s="285"/>
      <c r="CY69" s="285"/>
      <c r="CZ69" s="285"/>
      <c r="DA69" s="285"/>
      <c r="DB69" s="285"/>
      <c r="DC69" s="285"/>
      <c r="DD69" s="285"/>
      <c r="DE69" s="285"/>
      <c r="DF69" s="285"/>
      <c r="DG69" s="285"/>
      <c r="DH69" s="285"/>
      <c r="DI69" s="285"/>
      <c r="DJ69" s="285"/>
      <c r="DK69" s="285"/>
      <c r="DL69" s="285"/>
      <c r="DM69" s="285"/>
      <c r="DN69" s="285"/>
      <c r="DO69" s="285"/>
      <c r="DP69" s="285"/>
      <c r="DQ69" s="285"/>
      <c r="DR69" s="285"/>
      <c r="DS69" s="285"/>
      <c r="DT69" s="285"/>
      <c r="DU69" s="285"/>
      <c r="DV69" s="285"/>
      <c r="DW69" s="285"/>
      <c r="DX69" s="285"/>
      <c r="DY69" s="285"/>
      <c r="DZ69" s="285"/>
      <c r="EA69" s="285"/>
      <c r="EB69" s="285"/>
      <c r="EC69" s="285"/>
      <c r="ED69" s="285"/>
      <c r="EE69" s="285"/>
      <c r="EF69" s="285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5"/>
      <c r="ET69" s="285"/>
      <c r="EU69" s="285"/>
      <c r="EV69" s="285"/>
      <c r="EW69" s="285"/>
      <c r="EX69" s="285"/>
      <c r="EY69" s="285"/>
      <c r="EZ69" s="285"/>
      <c r="FA69" s="285"/>
      <c r="FB69" s="285"/>
      <c r="FC69" s="285"/>
      <c r="FD69" s="285"/>
      <c r="FE69" s="285"/>
      <c r="FF69" s="285"/>
      <c r="FG69" s="285"/>
      <c r="FH69" s="285"/>
      <c r="FI69" s="285"/>
      <c r="FJ69" s="285"/>
      <c r="FK69" s="285"/>
      <c r="FL69" s="285"/>
      <c r="FM69" s="285"/>
      <c r="FN69" s="285"/>
      <c r="FO69" s="285"/>
      <c r="FP69" s="285"/>
      <c r="FQ69" s="285"/>
      <c r="FR69" s="285"/>
      <c r="FS69" s="285"/>
      <c r="FT69" s="285"/>
      <c r="FU69" s="285"/>
      <c r="FV69" s="285"/>
      <c r="FW69" s="285"/>
      <c r="FX69" s="285"/>
      <c r="FY69" s="285"/>
      <c r="FZ69" s="285"/>
      <c r="GA69" s="285"/>
      <c r="GB69" s="285"/>
      <c r="GC69" s="285"/>
      <c r="GD69" s="285"/>
      <c r="GE69" s="285"/>
      <c r="GF69" s="285"/>
      <c r="GG69" s="285"/>
      <c r="GH69" s="285"/>
      <c r="GI69" s="285"/>
      <c r="GJ69" s="285"/>
      <c r="GK69" s="285"/>
      <c r="GL69" s="285"/>
      <c r="GM69" s="285"/>
      <c r="GN69" s="285"/>
      <c r="GO69" s="285"/>
      <c r="GP69" s="285"/>
      <c r="GQ69" s="285"/>
      <c r="GR69" s="285"/>
      <c r="GS69" s="285"/>
      <c r="GT69" s="285"/>
      <c r="GU69" s="285"/>
      <c r="GV69" s="285"/>
      <c r="GW69" s="285"/>
      <c r="GX69" s="285"/>
      <c r="GY69" s="285"/>
      <c r="GZ69" s="285"/>
      <c r="HA69" s="285"/>
      <c r="HB69" s="285"/>
      <c r="HC69" s="285"/>
      <c r="HD69" s="285"/>
      <c r="HE69" s="285"/>
      <c r="HF69" s="285"/>
      <c r="HG69" s="285"/>
      <c r="HH69" s="285"/>
      <c r="HI69" s="285"/>
      <c r="HJ69" s="285"/>
      <c r="HK69" s="285"/>
      <c r="HL69" s="285"/>
      <c r="HM69" s="285"/>
      <c r="HN69" s="285"/>
      <c r="HO69" s="285"/>
      <c r="HP69" s="285"/>
      <c r="HQ69" s="285"/>
      <c r="HR69" s="285"/>
      <c r="HS69" s="285"/>
      <c r="HT69" s="285"/>
      <c r="HU69" s="285"/>
      <c r="HV69" s="285"/>
      <c r="HW69" s="285"/>
      <c r="HX69" s="285"/>
      <c r="HY69" s="285"/>
      <c r="HZ69" s="285"/>
      <c r="IA69" s="285"/>
      <c r="IB69" s="285"/>
      <c r="IC69" s="285"/>
      <c r="ID69" s="285"/>
      <c r="IE69" s="285"/>
      <c r="IF69" s="285"/>
      <c r="IG69" s="285"/>
      <c r="IH69" s="285"/>
      <c r="II69" s="285"/>
      <c r="IJ69" s="285"/>
      <c r="IK69" s="285"/>
      <c r="IL69" s="285"/>
      <c r="IM69" s="285"/>
      <c r="IN69" s="285"/>
      <c r="IO69" s="285"/>
      <c r="IP69" s="285"/>
      <c r="IQ69" s="285"/>
      <c r="IR69" s="285"/>
      <c r="IS69" s="285"/>
      <c r="IT69" s="285"/>
      <c r="IU69" s="285"/>
    </row>
    <row r="70" spans="1:255" s="207" customFormat="1" x14ac:dyDescent="0.25">
      <c r="A70" s="301" t="s">
        <v>315</v>
      </c>
      <c r="B70" s="302">
        <v>50</v>
      </c>
      <c r="C70" s="303">
        <v>3.64</v>
      </c>
      <c r="D70" s="303">
        <v>6.26</v>
      </c>
      <c r="E70" s="303">
        <v>21.96</v>
      </c>
      <c r="F70" s="303">
        <v>159</v>
      </c>
      <c r="G70" s="299" t="s">
        <v>316</v>
      </c>
      <c r="H70" s="206" t="s">
        <v>317</v>
      </c>
    </row>
    <row r="71" spans="1:255" x14ac:dyDescent="0.3">
      <c r="A71" s="287" t="s">
        <v>57</v>
      </c>
      <c r="B71" s="258">
        <v>222</v>
      </c>
      <c r="C71" s="288">
        <v>0.13</v>
      </c>
      <c r="D71" s="288">
        <v>0.02</v>
      </c>
      <c r="E71" s="288">
        <v>15.2</v>
      </c>
      <c r="F71" s="288">
        <v>62</v>
      </c>
      <c r="G71" s="258" t="s">
        <v>58</v>
      </c>
      <c r="H71" s="197" t="s">
        <v>59</v>
      </c>
    </row>
    <row r="72" spans="1:255" x14ac:dyDescent="0.3">
      <c r="A72" s="215" t="s">
        <v>45</v>
      </c>
      <c r="B72" s="289">
        <v>20</v>
      </c>
      <c r="C72" s="271">
        <v>1.3</v>
      </c>
      <c r="D72" s="271">
        <v>0.2</v>
      </c>
      <c r="E72" s="271">
        <v>8.6</v>
      </c>
      <c r="F72" s="271">
        <v>43</v>
      </c>
      <c r="G72" s="265" t="s">
        <v>46</v>
      </c>
      <c r="H72" s="208" t="s">
        <v>47</v>
      </c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F72" s="285"/>
      <c r="FG72" s="285"/>
      <c r="FH72" s="285"/>
      <c r="FI72" s="285"/>
      <c r="FJ72" s="285"/>
      <c r="FK72" s="285"/>
      <c r="FL72" s="285"/>
      <c r="FM72" s="285"/>
      <c r="FN72" s="285"/>
      <c r="FO72" s="285"/>
      <c r="FP72" s="285"/>
      <c r="FQ72" s="285"/>
      <c r="FR72" s="285"/>
      <c r="FS72" s="285"/>
      <c r="FT72" s="285"/>
      <c r="FU72" s="285"/>
      <c r="FV72" s="285"/>
      <c r="FW72" s="285"/>
      <c r="FX72" s="285"/>
      <c r="FY72" s="285"/>
      <c r="FZ72" s="285"/>
      <c r="GA72" s="285"/>
      <c r="GB72" s="285"/>
      <c r="GC72" s="285"/>
      <c r="GD72" s="285"/>
      <c r="GE72" s="285"/>
      <c r="GF72" s="285"/>
      <c r="GG72" s="285"/>
      <c r="GH72" s="285"/>
      <c r="GI72" s="285"/>
      <c r="GJ72" s="285"/>
      <c r="GK72" s="285"/>
      <c r="GL72" s="285"/>
      <c r="GM72" s="285"/>
      <c r="GN72" s="285"/>
      <c r="GO72" s="285"/>
      <c r="GP72" s="285"/>
      <c r="GQ72" s="285"/>
      <c r="GR72" s="285"/>
      <c r="GS72" s="285"/>
      <c r="GT72" s="285"/>
      <c r="GU72" s="285"/>
      <c r="GV72" s="285"/>
      <c r="GW72" s="285"/>
      <c r="GX72" s="285"/>
      <c r="GY72" s="285"/>
      <c r="GZ72" s="285"/>
      <c r="HA72" s="285"/>
      <c r="HB72" s="285"/>
      <c r="HC72" s="285"/>
      <c r="HD72" s="285"/>
      <c r="HE72" s="285"/>
      <c r="HF72" s="285"/>
      <c r="HG72" s="285"/>
      <c r="HH72" s="285"/>
      <c r="HI72" s="285"/>
      <c r="HJ72" s="285"/>
      <c r="HK72" s="285"/>
      <c r="HL72" s="285"/>
      <c r="HM72" s="285"/>
      <c r="HN72" s="285"/>
      <c r="HO72" s="285"/>
      <c r="HP72" s="285"/>
      <c r="HQ72" s="285"/>
      <c r="HR72" s="285"/>
      <c r="HS72" s="285"/>
      <c r="HT72" s="285"/>
      <c r="HU72" s="285"/>
      <c r="HV72" s="285"/>
      <c r="HW72" s="285"/>
      <c r="HX72" s="285"/>
      <c r="HY72" s="285"/>
      <c r="HZ72" s="285"/>
      <c r="IA72" s="285"/>
      <c r="IB72" s="285"/>
      <c r="IC72" s="285"/>
      <c r="ID72" s="285"/>
      <c r="IE72" s="285"/>
      <c r="IF72" s="285"/>
      <c r="IG72" s="285"/>
      <c r="IH72" s="285"/>
      <c r="II72" s="285"/>
      <c r="IJ72" s="285"/>
      <c r="IK72" s="285"/>
      <c r="IL72" s="285"/>
      <c r="IM72" s="285"/>
      <c r="IN72" s="285"/>
      <c r="IO72" s="285"/>
      <c r="IP72" s="285"/>
      <c r="IQ72" s="285"/>
      <c r="IR72" s="285"/>
      <c r="IS72" s="285"/>
      <c r="IT72" s="285"/>
      <c r="IU72" s="285"/>
    </row>
    <row r="73" spans="1:255" x14ac:dyDescent="0.3">
      <c r="A73" s="218" t="s">
        <v>25</v>
      </c>
      <c r="B73" s="188">
        <f>SUM(B68:B72)</f>
        <v>572</v>
      </c>
      <c r="C73" s="290">
        <f>SUM(C68:C72)</f>
        <v>12.630000000000003</v>
      </c>
      <c r="D73" s="290">
        <f>SUM(D68:D72)</f>
        <v>22.04</v>
      </c>
      <c r="E73" s="290">
        <f>SUM(E68:E72)</f>
        <v>79.86999999999999</v>
      </c>
      <c r="F73" s="290">
        <f>SUM(F68:F72)</f>
        <v>571.04</v>
      </c>
      <c r="G73" s="290"/>
      <c r="H73" s="290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246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246"/>
      <c r="DW73" s="246"/>
      <c r="DX73" s="246"/>
      <c r="DY73" s="246"/>
      <c r="DZ73" s="246"/>
      <c r="EA73" s="246"/>
      <c r="EB73" s="246"/>
      <c r="EC73" s="246"/>
      <c r="ED73" s="246"/>
      <c r="EE73" s="246"/>
      <c r="EF73" s="246"/>
      <c r="EG73" s="246"/>
      <c r="EH73" s="246"/>
      <c r="EI73" s="246"/>
      <c r="EJ73" s="246"/>
      <c r="EK73" s="246"/>
      <c r="EL73" s="246"/>
      <c r="EM73" s="246"/>
      <c r="EN73" s="246"/>
      <c r="EO73" s="246"/>
      <c r="EP73" s="246"/>
      <c r="EQ73" s="246"/>
      <c r="ER73" s="246"/>
      <c r="ES73" s="246"/>
      <c r="ET73" s="246"/>
      <c r="EU73" s="246"/>
      <c r="EV73" s="246"/>
      <c r="EW73" s="246"/>
      <c r="EX73" s="246"/>
      <c r="EY73" s="246"/>
      <c r="EZ73" s="246"/>
      <c r="FA73" s="246"/>
      <c r="FB73" s="246"/>
      <c r="FC73" s="246"/>
      <c r="FD73" s="246"/>
      <c r="FE73" s="246"/>
      <c r="FF73" s="246"/>
      <c r="FG73" s="246"/>
      <c r="FH73" s="246"/>
      <c r="FI73" s="246"/>
      <c r="FJ73" s="246"/>
      <c r="FK73" s="246"/>
      <c r="FL73" s="246"/>
      <c r="FM73" s="246"/>
      <c r="FN73" s="246"/>
      <c r="FO73" s="246"/>
      <c r="FP73" s="246"/>
      <c r="FQ73" s="246"/>
      <c r="FR73" s="246"/>
      <c r="FS73" s="246"/>
      <c r="FT73" s="246"/>
      <c r="FU73" s="246"/>
      <c r="FV73" s="246"/>
      <c r="FW73" s="246"/>
      <c r="FX73" s="246"/>
      <c r="FY73" s="246"/>
      <c r="FZ73" s="246"/>
      <c r="GA73" s="246"/>
      <c r="GB73" s="246"/>
      <c r="GC73" s="246"/>
      <c r="GD73" s="246"/>
      <c r="GE73" s="246"/>
      <c r="GF73" s="246"/>
      <c r="GG73" s="246"/>
      <c r="GH73" s="246"/>
      <c r="GI73" s="246"/>
      <c r="GJ73" s="246"/>
      <c r="GK73" s="246"/>
      <c r="GL73" s="246"/>
      <c r="GM73" s="246"/>
      <c r="GN73" s="246"/>
      <c r="GO73" s="246"/>
      <c r="GP73" s="246"/>
      <c r="GQ73" s="246"/>
      <c r="GR73" s="246"/>
      <c r="GS73" s="246"/>
      <c r="GT73" s="246"/>
      <c r="GU73" s="246"/>
      <c r="GV73" s="246"/>
      <c r="GW73" s="246"/>
      <c r="GX73" s="246"/>
      <c r="GY73" s="246"/>
      <c r="GZ73" s="246"/>
      <c r="HA73" s="246"/>
      <c r="HB73" s="246"/>
      <c r="HC73" s="246"/>
      <c r="HD73" s="246"/>
      <c r="HE73" s="246"/>
      <c r="HF73" s="246"/>
      <c r="HG73" s="246"/>
      <c r="HH73" s="246"/>
      <c r="HI73" s="246"/>
      <c r="HJ73" s="246"/>
      <c r="HK73" s="246"/>
      <c r="HL73" s="246"/>
      <c r="HM73" s="246"/>
      <c r="HN73" s="246"/>
      <c r="HO73" s="246"/>
      <c r="HP73" s="246"/>
      <c r="HQ73" s="246"/>
      <c r="HR73" s="246"/>
      <c r="HS73" s="246"/>
      <c r="HT73" s="246"/>
      <c r="HU73" s="246"/>
      <c r="HV73" s="246"/>
      <c r="HW73" s="246"/>
      <c r="HX73" s="246"/>
      <c r="HY73" s="246"/>
      <c r="HZ73" s="246"/>
      <c r="IA73" s="246"/>
      <c r="IB73" s="246"/>
      <c r="IC73" s="246"/>
      <c r="ID73" s="246"/>
      <c r="IE73" s="246"/>
      <c r="IF73" s="246"/>
      <c r="IG73" s="246"/>
      <c r="IH73" s="246"/>
      <c r="II73" s="246"/>
      <c r="IJ73" s="246"/>
      <c r="IK73" s="246"/>
      <c r="IL73" s="246"/>
      <c r="IM73" s="246"/>
      <c r="IN73" s="246"/>
      <c r="IO73" s="246"/>
      <c r="IP73" s="246"/>
      <c r="IQ73" s="246"/>
      <c r="IR73" s="246"/>
      <c r="IS73" s="246"/>
      <c r="IT73" s="246"/>
      <c r="IU73" s="246"/>
    </row>
    <row r="74" spans="1:255" x14ac:dyDescent="0.3">
      <c r="A74" s="185" t="s">
        <v>72</v>
      </c>
      <c r="B74" s="186"/>
      <c r="C74" s="186"/>
      <c r="D74" s="186"/>
      <c r="E74" s="186"/>
      <c r="F74" s="186"/>
      <c r="G74" s="186"/>
      <c r="H74" s="187"/>
    </row>
    <row r="75" spans="1:255" ht="9" customHeight="1" x14ac:dyDescent="0.3">
      <c r="A75" s="281" t="s">
        <v>2</v>
      </c>
      <c r="B75" s="282" t="s">
        <v>6</v>
      </c>
      <c r="C75" s="283" t="s">
        <v>307</v>
      </c>
      <c r="D75" s="283" t="s">
        <v>308</v>
      </c>
      <c r="E75" s="283" t="s">
        <v>9</v>
      </c>
      <c r="F75" s="283" t="s">
        <v>10</v>
      </c>
      <c r="G75" s="284" t="s">
        <v>4</v>
      </c>
      <c r="H75" s="281" t="s">
        <v>5</v>
      </c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  <c r="IR75" s="144"/>
      <c r="IS75" s="144"/>
      <c r="IT75" s="144"/>
      <c r="IU75" s="144"/>
    </row>
    <row r="76" spans="1:255" x14ac:dyDescent="0.3">
      <c r="A76" s="193" t="s">
        <v>239</v>
      </c>
      <c r="B76" s="194"/>
      <c r="C76" s="195"/>
      <c r="D76" s="195"/>
      <c r="E76" s="195"/>
      <c r="F76" s="195"/>
      <c r="G76" s="194"/>
      <c r="H76" s="196"/>
    </row>
    <row r="77" spans="1:255" x14ac:dyDescent="0.25">
      <c r="A77" s="197" t="s">
        <v>271</v>
      </c>
      <c r="B77" s="198">
        <v>50</v>
      </c>
      <c r="C77" s="199">
        <v>0.35</v>
      </c>
      <c r="D77" s="199">
        <v>0.05</v>
      </c>
      <c r="E77" s="199">
        <v>0.95</v>
      </c>
      <c r="F77" s="199">
        <v>6</v>
      </c>
      <c r="G77" s="200" t="s">
        <v>272</v>
      </c>
      <c r="H77" s="229" t="s">
        <v>264</v>
      </c>
    </row>
    <row r="78" spans="1:255" x14ac:dyDescent="0.3">
      <c r="A78" s="253" t="s">
        <v>36</v>
      </c>
      <c r="B78" s="198">
        <v>180</v>
      </c>
      <c r="C78" s="271">
        <v>3.67</v>
      </c>
      <c r="D78" s="271">
        <v>5.76</v>
      </c>
      <c r="E78" s="271">
        <v>24.53</v>
      </c>
      <c r="F78" s="271">
        <v>164.7</v>
      </c>
      <c r="G78" s="272" t="s">
        <v>37</v>
      </c>
      <c r="H78" s="253" t="s">
        <v>38</v>
      </c>
    </row>
    <row r="79" spans="1:255" s="207" customFormat="1" x14ac:dyDescent="0.25">
      <c r="A79" s="301" t="s">
        <v>259</v>
      </c>
      <c r="B79" s="304">
        <v>50</v>
      </c>
      <c r="C79" s="199">
        <v>3.5</v>
      </c>
      <c r="D79" s="199">
        <v>2.8</v>
      </c>
      <c r="E79" s="199">
        <v>15.1</v>
      </c>
      <c r="F79" s="199">
        <v>102.4</v>
      </c>
      <c r="G79" s="305" t="s">
        <v>260</v>
      </c>
      <c r="H79" s="206" t="s">
        <v>261</v>
      </c>
    </row>
    <row r="80" spans="1:255" x14ac:dyDescent="0.3">
      <c r="A80" s="287" t="s">
        <v>57</v>
      </c>
      <c r="B80" s="258">
        <v>222</v>
      </c>
      <c r="C80" s="288">
        <v>0.13</v>
      </c>
      <c r="D80" s="288">
        <v>0.02</v>
      </c>
      <c r="E80" s="288">
        <v>15.2</v>
      </c>
      <c r="F80" s="288">
        <v>62</v>
      </c>
      <c r="G80" s="258" t="s">
        <v>58</v>
      </c>
      <c r="H80" s="197" t="s">
        <v>59</v>
      </c>
    </row>
    <row r="81" spans="1:255" x14ac:dyDescent="0.3">
      <c r="A81" s="215" t="s">
        <v>48</v>
      </c>
      <c r="B81" s="216">
        <v>20</v>
      </c>
      <c r="C81" s="231">
        <v>1.6</v>
      </c>
      <c r="D81" s="231">
        <v>0.2</v>
      </c>
      <c r="E81" s="231">
        <v>10.199999999999999</v>
      </c>
      <c r="F81" s="231">
        <v>50</v>
      </c>
      <c r="G81" s="210" t="s">
        <v>46</v>
      </c>
      <c r="H81" s="217" t="s">
        <v>49</v>
      </c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5"/>
      <c r="DT81" s="285"/>
      <c r="DU81" s="285"/>
      <c r="DV81" s="285"/>
      <c r="DW81" s="285"/>
      <c r="DX81" s="285"/>
      <c r="DY81" s="285"/>
      <c r="DZ81" s="285"/>
      <c r="EA81" s="285"/>
      <c r="EB81" s="285"/>
      <c r="EC81" s="285"/>
      <c r="ED81" s="285"/>
      <c r="EE81" s="285"/>
      <c r="EF81" s="285"/>
      <c r="EG81" s="285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5"/>
      <c r="ET81" s="285"/>
      <c r="EU81" s="285"/>
      <c r="EV81" s="285"/>
      <c r="EW81" s="285"/>
      <c r="EX81" s="285"/>
      <c r="EY81" s="285"/>
      <c r="EZ81" s="285"/>
      <c r="FA81" s="285"/>
      <c r="FB81" s="285"/>
      <c r="FC81" s="285"/>
      <c r="FD81" s="285"/>
      <c r="FE81" s="285"/>
      <c r="FF81" s="285"/>
      <c r="FG81" s="285"/>
      <c r="FH81" s="285"/>
      <c r="FI81" s="285"/>
      <c r="FJ81" s="285"/>
      <c r="FK81" s="285"/>
      <c r="FL81" s="285"/>
      <c r="FM81" s="285"/>
      <c r="FN81" s="285"/>
      <c r="FO81" s="285"/>
      <c r="FP81" s="285"/>
      <c r="FQ81" s="285"/>
      <c r="FR81" s="285"/>
      <c r="FS81" s="285"/>
      <c r="FT81" s="285"/>
      <c r="FU81" s="285"/>
      <c r="FV81" s="285"/>
      <c r="FW81" s="285"/>
      <c r="FX81" s="285"/>
      <c r="FY81" s="285"/>
      <c r="FZ81" s="285"/>
      <c r="GA81" s="285"/>
      <c r="GB81" s="285"/>
      <c r="GC81" s="285"/>
      <c r="GD81" s="285"/>
      <c r="GE81" s="285"/>
      <c r="GF81" s="285"/>
      <c r="GG81" s="285"/>
      <c r="GH81" s="285"/>
      <c r="GI81" s="285"/>
      <c r="GJ81" s="285"/>
      <c r="GK81" s="285"/>
      <c r="GL81" s="285"/>
      <c r="GM81" s="285"/>
      <c r="GN81" s="285"/>
      <c r="GO81" s="285"/>
      <c r="GP81" s="285"/>
      <c r="GQ81" s="285"/>
      <c r="GR81" s="285"/>
      <c r="GS81" s="285"/>
      <c r="GT81" s="285"/>
      <c r="GU81" s="285"/>
      <c r="GV81" s="285"/>
      <c r="GW81" s="285"/>
      <c r="GX81" s="285"/>
      <c r="GY81" s="285"/>
      <c r="GZ81" s="285"/>
      <c r="HA81" s="285"/>
      <c r="HB81" s="285"/>
      <c r="HC81" s="285"/>
      <c r="HD81" s="285"/>
      <c r="HE81" s="285"/>
      <c r="HF81" s="285"/>
      <c r="HG81" s="285"/>
      <c r="HH81" s="285"/>
      <c r="HI81" s="285"/>
      <c r="HJ81" s="285"/>
      <c r="HK81" s="285"/>
      <c r="HL81" s="285"/>
      <c r="HM81" s="285"/>
      <c r="HN81" s="285"/>
      <c r="HO81" s="285"/>
      <c r="HP81" s="285"/>
      <c r="HQ81" s="285"/>
      <c r="HR81" s="285"/>
      <c r="HS81" s="285"/>
      <c r="HT81" s="285"/>
      <c r="HU81" s="285"/>
      <c r="HV81" s="285"/>
      <c r="HW81" s="285"/>
      <c r="HX81" s="285"/>
      <c r="HY81" s="285"/>
      <c r="HZ81" s="285"/>
      <c r="IA81" s="285"/>
      <c r="IB81" s="285"/>
      <c r="IC81" s="285"/>
      <c r="ID81" s="285"/>
      <c r="IE81" s="285"/>
      <c r="IF81" s="285"/>
      <c r="IG81" s="285"/>
      <c r="IH81" s="285"/>
      <c r="II81" s="285"/>
      <c r="IJ81" s="285"/>
      <c r="IK81" s="285"/>
      <c r="IL81" s="285"/>
      <c r="IM81" s="285"/>
      <c r="IN81" s="285"/>
      <c r="IO81" s="285"/>
      <c r="IP81" s="285"/>
      <c r="IQ81" s="285"/>
      <c r="IR81" s="285"/>
      <c r="IS81" s="285"/>
      <c r="IT81" s="285"/>
      <c r="IU81" s="285"/>
    </row>
    <row r="82" spans="1:255" x14ac:dyDescent="0.3">
      <c r="A82" s="218" t="s">
        <v>25</v>
      </c>
      <c r="B82" s="188">
        <f>SUM(B77:B81)</f>
        <v>522</v>
      </c>
      <c r="C82" s="290">
        <f>SUM(C77:C81)</f>
        <v>9.25</v>
      </c>
      <c r="D82" s="290">
        <f>SUM(D77:D81)</f>
        <v>8.8299999999999983</v>
      </c>
      <c r="E82" s="290">
        <f>SUM(E77:E81)</f>
        <v>65.98</v>
      </c>
      <c r="F82" s="290">
        <f>SUM(F77:F81)</f>
        <v>385.1</v>
      </c>
      <c r="G82" s="290"/>
      <c r="H82" s="290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  <c r="FH82" s="246"/>
      <c r="FI82" s="246"/>
      <c r="FJ82" s="246"/>
      <c r="FK82" s="246"/>
      <c r="FL82" s="246"/>
      <c r="FM82" s="246"/>
      <c r="FN82" s="246"/>
      <c r="FO82" s="246"/>
      <c r="FP82" s="246"/>
      <c r="FQ82" s="246"/>
      <c r="FR82" s="246"/>
      <c r="FS82" s="246"/>
      <c r="FT82" s="246"/>
      <c r="FU82" s="246"/>
      <c r="FV82" s="246"/>
      <c r="FW82" s="246"/>
      <c r="FX82" s="246"/>
      <c r="FY82" s="246"/>
      <c r="FZ82" s="246"/>
      <c r="GA82" s="246"/>
      <c r="GB82" s="246"/>
      <c r="GC82" s="246"/>
      <c r="GD82" s="246"/>
      <c r="GE82" s="246"/>
      <c r="GF82" s="246"/>
      <c r="GG82" s="246"/>
      <c r="GH82" s="246"/>
      <c r="GI82" s="246"/>
      <c r="GJ82" s="246"/>
      <c r="GK82" s="246"/>
      <c r="GL82" s="246"/>
      <c r="GM82" s="246"/>
      <c r="GN82" s="246"/>
      <c r="GO82" s="246"/>
      <c r="GP82" s="246"/>
      <c r="GQ82" s="246"/>
      <c r="GR82" s="246"/>
      <c r="GS82" s="246"/>
      <c r="GT82" s="246"/>
      <c r="GU82" s="246"/>
      <c r="GV82" s="246"/>
      <c r="GW82" s="246"/>
      <c r="GX82" s="246"/>
      <c r="GY82" s="246"/>
      <c r="GZ82" s="246"/>
      <c r="HA82" s="246"/>
      <c r="HB82" s="246"/>
      <c r="HC82" s="246"/>
      <c r="HD82" s="246"/>
      <c r="HE82" s="246"/>
      <c r="HF82" s="246"/>
      <c r="HG82" s="246"/>
      <c r="HH82" s="246"/>
      <c r="HI82" s="246"/>
      <c r="HJ82" s="246"/>
      <c r="HK82" s="246"/>
      <c r="HL82" s="246"/>
      <c r="HM82" s="246"/>
      <c r="HN82" s="246"/>
      <c r="HO82" s="246"/>
      <c r="HP82" s="246"/>
      <c r="HQ82" s="246"/>
      <c r="HR82" s="246"/>
      <c r="HS82" s="246"/>
      <c r="HT82" s="246"/>
      <c r="HU82" s="246"/>
      <c r="HV82" s="246"/>
      <c r="HW82" s="246"/>
      <c r="HX82" s="246"/>
      <c r="HY82" s="246"/>
      <c r="HZ82" s="246"/>
      <c r="IA82" s="246"/>
      <c r="IB82" s="246"/>
      <c r="IC82" s="246"/>
      <c r="ID82" s="246"/>
      <c r="IE82" s="246"/>
      <c r="IF82" s="246"/>
      <c r="IG82" s="246"/>
      <c r="IH82" s="246"/>
      <c r="II82" s="246"/>
      <c r="IJ82" s="246"/>
      <c r="IK82" s="246"/>
      <c r="IL82" s="246"/>
      <c r="IM82" s="246"/>
      <c r="IN82" s="246"/>
      <c r="IO82" s="246"/>
      <c r="IP82" s="246"/>
      <c r="IQ82" s="246"/>
      <c r="IR82" s="246"/>
      <c r="IS82" s="246"/>
      <c r="IT82" s="246"/>
      <c r="IU82" s="246"/>
    </row>
    <row r="83" spans="1:255" x14ac:dyDescent="0.3">
      <c r="A83" s="185" t="s">
        <v>92</v>
      </c>
      <c r="B83" s="186"/>
      <c r="C83" s="186"/>
      <c r="D83" s="186"/>
      <c r="E83" s="186"/>
      <c r="F83" s="186"/>
      <c r="G83" s="186"/>
      <c r="H83" s="187"/>
    </row>
    <row r="84" spans="1:255" ht="11.25" customHeight="1" x14ac:dyDescent="0.3">
      <c r="A84" s="281" t="s">
        <v>2</v>
      </c>
      <c r="B84" s="282" t="s">
        <v>6</v>
      </c>
      <c r="C84" s="283" t="s">
        <v>307</v>
      </c>
      <c r="D84" s="283" t="s">
        <v>308</v>
      </c>
      <c r="E84" s="283" t="s">
        <v>9</v>
      </c>
      <c r="F84" s="283" t="s">
        <v>10</v>
      </c>
      <c r="G84" s="284" t="s">
        <v>4</v>
      </c>
      <c r="H84" s="281" t="s">
        <v>5</v>
      </c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  <c r="IR84" s="144"/>
      <c r="IS84" s="144"/>
      <c r="IT84" s="144"/>
      <c r="IU84" s="144"/>
    </row>
    <row r="85" spans="1:255" x14ac:dyDescent="0.3">
      <c r="A85" s="193" t="s">
        <v>239</v>
      </c>
      <c r="B85" s="194"/>
      <c r="C85" s="195"/>
      <c r="D85" s="195"/>
      <c r="E85" s="195"/>
      <c r="F85" s="195"/>
      <c r="G85" s="194"/>
      <c r="H85" s="196"/>
    </row>
    <row r="86" spans="1:255" ht="12.75" customHeight="1" x14ac:dyDescent="0.25">
      <c r="A86" s="221" t="s">
        <v>256</v>
      </c>
      <c r="B86" s="223">
        <v>70</v>
      </c>
      <c r="C86" s="199">
        <v>2.99</v>
      </c>
      <c r="D86" s="199">
        <v>10</v>
      </c>
      <c r="E86" s="199">
        <v>2.15</v>
      </c>
      <c r="F86" s="199">
        <v>110.46</v>
      </c>
      <c r="G86" s="291" t="s">
        <v>257</v>
      </c>
      <c r="H86" s="225" t="s">
        <v>258</v>
      </c>
    </row>
    <row r="87" spans="1:255" x14ac:dyDescent="0.3">
      <c r="A87" s="197" t="s">
        <v>104</v>
      </c>
      <c r="B87" s="288">
        <v>180</v>
      </c>
      <c r="C87" s="288">
        <v>10.32</v>
      </c>
      <c r="D87" s="288">
        <v>7.31</v>
      </c>
      <c r="E87" s="288">
        <v>46.37</v>
      </c>
      <c r="F87" s="288">
        <v>292.5</v>
      </c>
      <c r="G87" s="258" t="s">
        <v>105</v>
      </c>
      <c r="H87" s="293" t="s">
        <v>106</v>
      </c>
    </row>
    <row r="88" spans="1:255" x14ac:dyDescent="0.25">
      <c r="A88" s="197" t="s">
        <v>318</v>
      </c>
      <c r="B88" s="300">
        <v>50</v>
      </c>
      <c r="C88" s="231">
        <v>3.72</v>
      </c>
      <c r="D88" s="231">
        <v>4.03</v>
      </c>
      <c r="E88" s="231">
        <v>29.98</v>
      </c>
      <c r="F88" s="231">
        <v>173.55</v>
      </c>
      <c r="G88" s="258" t="s">
        <v>319</v>
      </c>
      <c r="H88" s="225" t="s">
        <v>320</v>
      </c>
    </row>
    <row r="89" spans="1:255" x14ac:dyDescent="0.3">
      <c r="A89" s="287" t="s">
        <v>57</v>
      </c>
      <c r="B89" s="258">
        <v>222</v>
      </c>
      <c r="C89" s="288">
        <v>0.13</v>
      </c>
      <c r="D89" s="288">
        <v>0.02</v>
      </c>
      <c r="E89" s="288">
        <v>15.2</v>
      </c>
      <c r="F89" s="288">
        <v>62</v>
      </c>
      <c r="G89" s="258" t="s">
        <v>58</v>
      </c>
      <c r="H89" s="197" t="s">
        <v>59</v>
      </c>
    </row>
    <row r="90" spans="1:255" x14ac:dyDescent="0.3">
      <c r="A90" s="215" t="s">
        <v>45</v>
      </c>
      <c r="B90" s="289">
        <v>20</v>
      </c>
      <c r="C90" s="271">
        <v>1.3</v>
      </c>
      <c r="D90" s="271">
        <v>0.2</v>
      </c>
      <c r="E90" s="271">
        <v>8.6</v>
      </c>
      <c r="F90" s="271">
        <v>43</v>
      </c>
      <c r="G90" s="265" t="s">
        <v>46</v>
      </c>
      <c r="H90" s="208" t="s">
        <v>47</v>
      </c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5"/>
      <c r="DT90" s="285"/>
      <c r="DU90" s="285"/>
      <c r="DV90" s="285"/>
      <c r="DW90" s="285"/>
      <c r="DX90" s="285"/>
      <c r="DY90" s="285"/>
      <c r="DZ90" s="285"/>
      <c r="EA90" s="285"/>
      <c r="EB90" s="285"/>
      <c r="EC90" s="285"/>
      <c r="ED90" s="285"/>
      <c r="EE90" s="285"/>
      <c r="EF90" s="285"/>
      <c r="EG90" s="285"/>
      <c r="EH90" s="285"/>
      <c r="EI90" s="285"/>
      <c r="EJ90" s="285"/>
      <c r="EK90" s="285"/>
      <c r="EL90" s="285"/>
      <c r="EM90" s="285"/>
      <c r="EN90" s="285"/>
      <c r="EO90" s="285"/>
      <c r="EP90" s="285"/>
      <c r="EQ90" s="285"/>
      <c r="ER90" s="285"/>
      <c r="ES90" s="285"/>
      <c r="ET90" s="285"/>
      <c r="EU90" s="285"/>
      <c r="EV90" s="285"/>
      <c r="EW90" s="285"/>
      <c r="EX90" s="285"/>
      <c r="EY90" s="285"/>
      <c r="EZ90" s="285"/>
      <c r="FA90" s="285"/>
      <c r="FB90" s="285"/>
      <c r="FC90" s="285"/>
      <c r="FD90" s="285"/>
      <c r="FE90" s="285"/>
      <c r="FF90" s="285"/>
      <c r="FG90" s="285"/>
      <c r="FH90" s="285"/>
      <c r="FI90" s="285"/>
      <c r="FJ90" s="285"/>
      <c r="FK90" s="285"/>
      <c r="FL90" s="285"/>
      <c r="FM90" s="285"/>
      <c r="FN90" s="285"/>
      <c r="FO90" s="285"/>
      <c r="FP90" s="285"/>
      <c r="FQ90" s="285"/>
      <c r="FR90" s="285"/>
      <c r="FS90" s="285"/>
      <c r="FT90" s="285"/>
      <c r="FU90" s="285"/>
      <c r="FV90" s="285"/>
      <c r="FW90" s="285"/>
      <c r="FX90" s="285"/>
      <c r="FY90" s="285"/>
      <c r="FZ90" s="285"/>
      <c r="GA90" s="285"/>
      <c r="GB90" s="285"/>
      <c r="GC90" s="285"/>
      <c r="GD90" s="285"/>
      <c r="GE90" s="285"/>
      <c r="GF90" s="285"/>
      <c r="GG90" s="285"/>
      <c r="GH90" s="285"/>
      <c r="GI90" s="285"/>
      <c r="GJ90" s="285"/>
      <c r="GK90" s="285"/>
      <c r="GL90" s="285"/>
      <c r="GM90" s="285"/>
      <c r="GN90" s="285"/>
      <c r="GO90" s="285"/>
      <c r="GP90" s="285"/>
      <c r="GQ90" s="285"/>
      <c r="GR90" s="285"/>
      <c r="GS90" s="285"/>
      <c r="GT90" s="285"/>
      <c r="GU90" s="285"/>
      <c r="GV90" s="285"/>
      <c r="GW90" s="285"/>
      <c r="GX90" s="285"/>
      <c r="GY90" s="285"/>
      <c r="GZ90" s="285"/>
      <c r="HA90" s="285"/>
      <c r="HB90" s="285"/>
      <c r="HC90" s="285"/>
      <c r="HD90" s="285"/>
      <c r="HE90" s="285"/>
      <c r="HF90" s="285"/>
      <c r="HG90" s="285"/>
      <c r="HH90" s="285"/>
      <c r="HI90" s="285"/>
      <c r="HJ90" s="285"/>
      <c r="HK90" s="285"/>
      <c r="HL90" s="285"/>
      <c r="HM90" s="285"/>
      <c r="HN90" s="285"/>
      <c r="HO90" s="285"/>
      <c r="HP90" s="285"/>
      <c r="HQ90" s="285"/>
      <c r="HR90" s="285"/>
      <c r="HS90" s="285"/>
      <c r="HT90" s="285"/>
      <c r="HU90" s="285"/>
      <c r="HV90" s="285"/>
      <c r="HW90" s="285"/>
      <c r="HX90" s="285"/>
      <c r="HY90" s="285"/>
      <c r="HZ90" s="285"/>
      <c r="IA90" s="285"/>
      <c r="IB90" s="285"/>
      <c r="IC90" s="285"/>
      <c r="ID90" s="285"/>
      <c r="IE90" s="285"/>
      <c r="IF90" s="285"/>
      <c r="IG90" s="285"/>
      <c r="IH90" s="285"/>
      <c r="II90" s="285"/>
      <c r="IJ90" s="285"/>
      <c r="IK90" s="285"/>
      <c r="IL90" s="285"/>
      <c r="IM90" s="285"/>
      <c r="IN90" s="285"/>
      <c r="IO90" s="285"/>
      <c r="IP90" s="285"/>
      <c r="IQ90" s="285"/>
      <c r="IR90" s="285"/>
      <c r="IS90" s="285"/>
      <c r="IT90" s="285"/>
      <c r="IU90" s="285"/>
    </row>
    <row r="91" spans="1:255" x14ac:dyDescent="0.3">
      <c r="A91" s="218" t="s">
        <v>25</v>
      </c>
      <c r="B91" s="188">
        <f>SUM(B86:B90)</f>
        <v>542</v>
      </c>
      <c r="C91" s="290">
        <f>SUM(C86:C90)</f>
        <v>18.46</v>
      </c>
      <c r="D91" s="290">
        <f>SUM(D86:D90)</f>
        <v>21.56</v>
      </c>
      <c r="E91" s="290">
        <f>SUM(E86:E90)</f>
        <v>102.3</v>
      </c>
      <c r="F91" s="290">
        <f>SUM(F86:F90)</f>
        <v>681.51</v>
      </c>
      <c r="G91" s="290"/>
      <c r="H91" s="290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6"/>
      <c r="CY91" s="246"/>
      <c r="CZ91" s="246"/>
      <c r="DA91" s="246"/>
      <c r="DB91" s="246"/>
      <c r="DC91" s="246"/>
      <c r="DD91" s="246"/>
      <c r="DE91" s="246"/>
      <c r="DF91" s="246"/>
      <c r="DG91" s="246"/>
      <c r="DH91" s="246"/>
      <c r="DI91" s="246"/>
      <c r="DJ91" s="246"/>
      <c r="DK91" s="246"/>
      <c r="DL91" s="246"/>
      <c r="DM91" s="246"/>
      <c r="DN91" s="246"/>
      <c r="DO91" s="246"/>
      <c r="DP91" s="246"/>
      <c r="DQ91" s="246"/>
      <c r="DR91" s="246"/>
      <c r="DS91" s="246"/>
      <c r="DT91" s="246"/>
      <c r="DU91" s="246"/>
      <c r="DV91" s="246"/>
      <c r="DW91" s="246"/>
      <c r="DX91" s="246"/>
      <c r="DY91" s="246"/>
      <c r="DZ91" s="246"/>
      <c r="EA91" s="246"/>
      <c r="EB91" s="246"/>
      <c r="EC91" s="246"/>
      <c r="ED91" s="246"/>
      <c r="EE91" s="246"/>
      <c r="EF91" s="246"/>
      <c r="EG91" s="246"/>
      <c r="EH91" s="246"/>
      <c r="EI91" s="246"/>
      <c r="EJ91" s="246"/>
      <c r="EK91" s="246"/>
      <c r="EL91" s="246"/>
      <c r="EM91" s="246"/>
      <c r="EN91" s="246"/>
      <c r="EO91" s="246"/>
      <c r="EP91" s="246"/>
      <c r="EQ91" s="246"/>
      <c r="ER91" s="246"/>
      <c r="ES91" s="246"/>
      <c r="ET91" s="246"/>
      <c r="EU91" s="246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6"/>
      <c r="FI91" s="246"/>
      <c r="FJ91" s="246"/>
      <c r="FK91" s="246"/>
      <c r="FL91" s="246"/>
      <c r="FM91" s="246"/>
      <c r="FN91" s="246"/>
      <c r="FO91" s="246"/>
      <c r="FP91" s="246"/>
      <c r="FQ91" s="246"/>
      <c r="FR91" s="246"/>
      <c r="FS91" s="246"/>
      <c r="FT91" s="246"/>
      <c r="FU91" s="246"/>
      <c r="FV91" s="246"/>
      <c r="FW91" s="246"/>
      <c r="FX91" s="246"/>
      <c r="FY91" s="246"/>
      <c r="FZ91" s="246"/>
      <c r="GA91" s="246"/>
      <c r="GB91" s="246"/>
      <c r="GC91" s="246"/>
      <c r="GD91" s="246"/>
      <c r="GE91" s="246"/>
      <c r="GF91" s="246"/>
      <c r="GG91" s="246"/>
      <c r="GH91" s="246"/>
      <c r="GI91" s="246"/>
      <c r="GJ91" s="246"/>
      <c r="GK91" s="246"/>
      <c r="GL91" s="246"/>
      <c r="GM91" s="246"/>
      <c r="GN91" s="246"/>
      <c r="GO91" s="246"/>
      <c r="GP91" s="246"/>
      <c r="GQ91" s="246"/>
      <c r="GR91" s="246"/>
      <c r="GS91" s="246"/>
      <c r="GT91" s="246"/>
      <c r="GU91" s="246"/>
      <c r="GV91" s="246"/>
      <c r="GW91" s="246"/>
      <c r="GX91" s="246"/>
      <c r="GY91" s="246"/>
      <c r="GZ91" s="246"/>
      <c r="HA91" s="246"/>
      <c r="HB91" s="246"/>
      <c r="HC91" s="246"/>
      <c r="HD91" s="246"/>
      <c r="HE91" s="246"/>
      <c r="HF91" s="246"/>
      <c r="HG91" s="246"/>
      <c r="HH91" s="246"/>
      <c r="HI91" s="246"/>
      <c r="HJ91" s="246"/>
      <c r="HK91" s="246"/>
      <c r="HL91" s="246"/>
      <c r="HM91" s="246"/>
      <c r="HN91" s="246"/>
      <c r="HO91" s="246"/>
      <c r="HP91" s="246"/>
      <c r="HQ91" s="246"/>
      <c r="HR91" s="246"/>
      <c r="HS91" s="246"/>
      <c r="HT91" s="246"/>
      <c r="HU91" s="246"/>
      <c r="HV91" s="246"/>
      <c r="HW91" s="246"/>
      <c r="HX91" s="246"/>
      <c r="HY91" s="246"/>
      <c r="HZ91" s="246"/>
      <c r="IA91" s="246"/>
      <c r="IB91" s="246"/>
      <c r="IC91" s="246"/>
      <c r="ID91" s="246"/>
      <c r="IE91" s="246"/>
      <c r="IF91" s="246"/>
      <c r="IG91" s="246"/>
      <c r="IH91" s="246"/>
      <c r="II91" s="246"/>
      <c r="IJ91" s="246"/>
      <c r="IK91" s="246"/>
      <c r="IL91" s="246"/>
      <c r="IM91" s="246"/>
      <c r="IN91" s="246"/>
      <c r="IO91" s="246"/>
      <c r="IP91" s="246"/>
      <c r="IQ91" s="246"/>
      <c r="IR91" s="246"/>
      <c r="IS91" s="246"/>
      <c r="IT91" s="246"/>
      <c r="IU91" s="246"/>
    </row>
    <row r="92" spans="1:255" x14ac:dyDescent="0.3">
      <c r="A92" s="266" t="s">
        <v>111</v>
      </c>
      <c r="B92" s="266"/>
      <c r="C92" s="266"/>
      <c r="D92" s="266"/>
      <c r="E92" s="266"/>
      <c r="F92" s="266"/>
      <c r="G92" s="266"/>
      <c r="H92" s="266"/>
    </row>
    <row r="93" spans="1:255" ht="10.5" customHeight="1" x14ac:dyDescent="0.3">
      <c r="A93" s="281" t="s">
        <v>2</v>
      </c>
      <c r="B93" s="282" t="s">
        <v>6</v>
      </c>
      <c r="C93" s="283" t="s">
        <v>307</v>
      </c>
      <c r="D93" s="283" t="s">
        <v>308</v>
      </c>
      <c r="E93" s="283" t="s">
        <v>9</v>
      </c>
      <c r="F93" s="283" t="s">
        <v>10</v>
      </c>
      <c r="G93" s="284" t="s">
        <v>4</v>
      </c>
      <c r="H93" s="281" t="s">
        <v>5</v>
      </c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</row>
    <row r="94" spans="1:255" x14ac:dyDescent="0.3">
      <c r="A94" s="193" t="s">
        <v>239</v>
      </c>
      <c r="B94" s="194"/>
      <c r="C94" s="195"/>
      <c r="D94" s="195"/>
      <c r="E94" s="195"/>
      <c r="F94" s="195"/>
      <c r="G94" s="194"/>
      <c r="H94" s="196"/>
    </row>
    <row r="95" spans="1:255" ht="24" x14ac:dyDescent="0.3">
      <c r="A95" s="197" t="s">
        <v>293</v>
      </c>
      <c r="B95" s="198">
        <v>100</v>
      </c>
      <c r="C95" s="199">
        <v>1.31</v>
      </c>
      <c r="D95" s="199">
        <v>3.25</v>
      </c>
      <c r="E95" s="199">
        <v>6.47</v>
      </c>
      <c r="F95" s="199">
        <v>60.4</v>
      </c>
      <c r="G95" s="200" t="s">
        <v>294</v>
      </c>
      <c r="H95" s="201" t="s">
        <v>295</v>
      </c>
    </row>
    <row r="96" spans="1:255" x14ac:dyDescent="0.3">
      <c r="A96" s="253" t="s">
        <v>321</v>
      </c>
      <c r="B96" s="198">
        <v>180</v>
      </c>
      <c r="C96" s="231">
        <v>4.38</v>
      </c>
      <c r="D96" s="231">
        <v>6.44</v>
      </c>
      <c r="E96" s="231">
        <v>44.02</v>
      </c>
      <c r="F96" s="231">
        <v>251.64</v>
      </c>
      <c r="G96" s="288" t="s">
        <v>87</v>
      </c>
      <c r="H96" s="257" t="s">
        <v>88</v>
      </c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  <c r="DL96" s="255"/>
      <c r="DM96" s="255"/>
      <c r="DN96" s="255"/>
      <c r="DO96" s="255"/>
      <c r="DP96" s="255"/>
      <c r="DQ96" s="255"/>
      <c r="DR96" s="255"/>
      <c r="DS96" s="255"/>
      <c r="DT96" s="255"/>
      <c r="DU96" s="255"/>
      <c r="DV96" s="255"/>
      <c r="DW96" s="255"/>
      <c r="DX96" s="255"/>
      <c r="DY96" s="255"/>
      <c r="DZ96" s="255"/>
      <c r="EA96" s="255"/>
      <c r="EB96" s="255"/>
      <c r="EC96" s="255"/>
      <c r="ED96" s="255"/>
      <c r="EE96" s="255"/>
      <c r="EF96" s="255"/>
      <c r="EG96" s="255"/>
      <c r="EH96" s="255"/>
      <c r="EI96" s="255"/>
      <c r="EJ96" s="255"/>
      <c r="EK96" s="255"/>
      <c r="EL96" s="255"/>
      <c r="EM96" s="255"/>
      <c r="EN96" s="255"/>
      <c r="EO96" s="255"/>
      <c r="EP96" s="255"/>
      <c r="EQ96" s="255"/>
      <c r="ER96" s="255"/>
      <c r="ES96" s="255"/>
      <c r="ET96" s="255"/>
      <c r="EU96" s="255"/>
      <c r="EV96" s="255"/>
      <c r="EW96" s="255"/>
      <c r="EX96" s="255"/>
      <c r="EY96" s="255"/>
      <c r="EZ96" s="255"/>
      <c r="FA96" s="255"/>
      <c r="FB96" s="255"/>
      <c r="FC96" s="255"/>
      <c r="FD96" s="255"/>
      <c r="FE96" s="255"/>
      <c r="FF96" s="255"/>
      <c r="FG96" s="255"/>
      <c r="FH96" s="255"/>
      <c r="FI96" s="255"/>
      <c r="FJ96" s="255"/>
      <c r="FK96" s="255"/>
      <c r="FL96" s="255"/>
      <c r="FM96" s="255"/>
      <c r="FN96" s="255"/>
      <c r="FO96" s="255"/>
      <c r="FP96" s="255"/>
      <c r="FQ96" s="255"/>
      <c r="FR96" s="255"/>
      <c r="FS96" s="255"/>
      <c r="FT96" s="255"/>
      <c r="FU96" s="255"/>
      <c r="FV96" s="255"/>
      <c r="FW96" s="255"/>
      <c r="FX96" s="255"/>
      <c r="FY96" s="255"/>
      <c r="FZ96" s="255"/>
      <c r="GA96" s="255"/>
      <c r="GB96" s="255"/>
      <c r="GC96" s="255"/>
      <c r="GD96" s="255"/>
      <c r="GE96" s="255"/>
      <c r="GF96" s="255"/>
      <c r="GG96" s="255"/>
      <c r="GH96" s="255"/>
      <c r="GI96" s="255"/>
      <c r="GJ96" s="255"/>
      <c r="GK96" s="255"/>
      <c r="GL96" s="255"/>
      <c r="GM96" s="255"/>
      <c r="GN96" s="255"/>
      <c r="GO96" s="255"/>
      <c r="GP96" s="255"/>
      <c r="GQ96" s="255"/>
      <c r="GR96" s="255"/>
      <c r="GS96" s="255"/>
      <c r="GT96" s="255"/>
      <c r="GU96" s="255"/>
      <c r="GV96" s="255"/>
      <c r="GW96" s="255"/>
      <c r="GX96" s="255"/>
      <c r="GY96" s="255"/>
      <c r="GZ96" s="255"/>
      <c r="HA96" s="255"/>
      <c r="HB96" s="255"/>
      <c r="HC96" s="255"/>
      <c r="HD96" s="255"/>
      <c r="HE96" s="255"/>
      <c r="HF96" s="255"/>
      <c r="HG96" s="255"/>
      <c r="HH96" s="255"/>
      <c r="HI96" s="255"/>
      <c r="HJ96" s="255"/>
      <c r="HK96" s="255"/>
      <c r="HL96" s="255"/>
      <c r="HM96" s="255"/>
      <c r="HN96" s="255"/>
      <c r="HO96" s="255"/>
      <c r="HP96" s="255"/>
      <c r="HQ96" s="255"/>
      <c r="HR96" s="255"/>
      <c r="HS96" s="255"/>
      <c r="HT96" s="255"/>
      <c r="HU96" s="255"/>
      <c r="HV96" s="255"/>
      <c r="HW96" s="255"/>
      <c r="HX96" s="255"/>
      <c r="HY96" s="255"/>
      <c r="HZ96" s="255"/>
      <c r="IA96" s="255"/>
      <c r="IB96" s="255"/>
      <c r="IC96" s="255"/>
      <c r="ID96" s="255"/>
      <c r="IE96" s="255"/>
      <c r="IF96" s="255"/>
      <c r="IG96" s="255"/>
      <c r="IH96" s="255"/>
      <c r="II96" s="255"/>
      <c r="IJ96" s="255"/>
      <c r="IK96" s="255"/>
      <c r="IL96" s="255"/>
      <c r="IM96" s="255"/>
      <c r="IN96" s="255"/>
      <c r="IO96" s="255"/>
      <c r="IP96" s="255"/>
      <c r="IQ96" s="255"/>
      <c r="IR96" s="255"/>
      <c r="IS96" s="255"/>
      <c r="IT96" s="255"/>
      <c r="IU96" s="255"/>
    </row>
    <row r="97" spans="1:255" x14ac:dyDescent="0.25">
      <c r="A97" s="287" t="s">
        <v>163</v>
      </c>
      <c r="B97" s="198">
        <v>50</v>
      </c>
      <c r="C97" s="231">
        <v>3.54</v>
      </c>
      <c r="D97" s="231">
        <v>6.57</v>
      </c>
      <c r="E97" s="231">
        <v>27.87</v>
      </c>
      <c r="F97" s="231">
        <v>185</v>
      </c>
      <c r="G97" s="258" t="s">
        <v>164</v>
      </c>
      <c r="H97" s="225" t="s">
        <v>165</v>
      </c>
    </row>
    <row r="98" spans="1:255" x14ac:dyDescent="0.3">
      <c r="A98" s="287" t="s">
        <v>57</v>
      </c>
      <c r="B98" s="258">
        <v>222</v>
      </c>
      <c r="C98" s="288">
        <v>0.13</v>
      </c>
      <c r="D98" s="288">
        <v>0.02</v>
      </c>
      <c r="E98" s="288">
        <v>15.2</v>
      </c>
      <c r="F98" s="288">
        <v>62</v>
      </c>
      <c r="G98" s="258" t="s">
        <v>58</v>
      </c>
      <c r="H98" s="197" t="s">
        <v>59</v>
      </c>
    </row>
    <row r="99" spans="1:255" x14ac:dyDescent="0.3">
      <c r="A99" s="215" t="s">
        <v>48</v>
      </c>
      <c r="B99" s="216">
        <v>20</v>
      </c>
      <c r="C99" s="231">
        <v>1.6</v>
      </c>
      <c r="D99" s="231">
        <v>0.2</v>
      </c>
      <c r="E99" s="231">
        <v>10.199999999999999</v>
      </c>
      <c r="F99" s="231">
        <v>50</v>
      </c>
      <c r="G99" s="210" t="s">
        <v>46</v>
      </c>
      <c r="H99" s="217" t="s">
        <v>49</v>
      </c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85"/>
      <c r="BQ99" s="285"/>
      <c r="BR99" s="285"/>
      <c r="BS99" s="285"/>
      <c r="BT99" s="285"/>
      <c r="BU99" s="285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5"/>
      <c r="CM99" s="285"/>
      <c r="CN99" s="285"/>
      <c r="CO99" s="285"/>
      <c r="CP99" s="285"/>
      <c r="CQ99" s="285"/>
      <c r="CR99" s="285"/>
      <c r="CS99" s="285"/>
      <c r="CT99" s="285"/>
      <c r="CU99" s="285"/>
      <c r="CV99" s="285"/>
      <c r="CW99" s="285"/>
      <c r="CX99" s="285"/>
      <c r="CY99" s="285"/>
      <c r="CZ99" s="285"/>
      <c r="DA99" s="285"/>
      <c r="DB99" s="285"/>
      <c r="DC99" s="285"/>
      <c r="DD99" s="285"/>
      <c r="DE99" s="285"/>
      <c r="DF99" s="285"/>
      <c r="DG99" s="285"/>
      <c r="DH99" s="285"/>
      <c r="DI99" s="285"/>
      <c r="DJ99" s="285"/>
      <c r="DK99" s="285"/>
      <c r="DL99" s="285"/>
      <c r="DM99" s="285"/>
      <c r="DN99" s="285"/>
      <c r="DO99" s="285"/>
      <c r="DP99" s="285"/>
      <c r="DQ99" s="285"/>
      <c r="DR99" s="285"/>
      <c r="DS99" s="285"/>
      <c r="DT99" s="285"/>
      <c r="DU99" s="285"/>
      <c r="DV99" s="285"/>
      <c r="DW99" s="285"/>
      <c r="DX99" s="285"/>
      <c r="DY99" s="285"/>
      <c r="DZ99" s="285"/>
      <c r="EA99" s="285"/>
      <c r="EB99" s="285"/>
      <c r="EC99" s="285"/>
      <c r="ED99" s="285"/>
      <c r="EE99" s="285"/>
      <c r="EF99" s="285"/>
      <c r="EG99" s="285"/>
      <c r="EH99" s="285"/>
      <c r="EI99" s="285"/>
      <c r="EJ99" s="285"/>
      <c r="EK99" s="285"/>
      <c r="EL99" s="285"/>
      <c r="EM99" s="285"/>
      <c r="EN99" s="285"/>
      <c r="EO99" s="285"/>
      <c r="EP99" s="285"/>
      <c r="EQ99" s="285"/>
      <c r="ER99" s="285"/>
      <c r="ES99" s="285"/>
      <c r="ET99" s="285"/>
      <c r="EU99" s="285"/>
      <c r="EV99" s="285"/>
      <c r="EW99" s="285"/>
      <c r="EX99" s="285"/>
      <c r="EY99" s="285"/>
      <c r="EZ99" s="285"/>
      <c r="FA99" s="285"/>
      <c r="FB99" s="285"/>
      <c r="FC99" s="285"/>
      <c r="FD99" s="285"/>
      <c r="FE99" s="285"/>
      <c r="FF99" s="285"/>
      <c r="FG99" s="285"/>
      <c r="FH99" s="285"/>
      <c r="FI99" s="285"/>
      <c r="FJ99" s="285"/>
      <c r="FK99" s="285"/>
      <c r="FL99" s="285"/>
      <c r="FM99" s="285"/>
      <c r="FN99" s="285"/>
      <c r="FO99" s="285"/>
      <c r="FP99" s="285"/>
      <c r="FQ99" s="285"/>
      <c r="FR99" s="285"/>
      <c r="FS99" s="285"/>
      <c r="FT99" s="285"/>
      <c r="FU99" s="285"/>
      <c r="FV99" s="285"/>
      <c r="FW99" s="285"/>
      <c r="FX99" s="285"/>
      <c r="FY99" s="285"/>
      <c r="FZ99" s="285"/>
      <c r="GA99" s="285"/>
      <c r="GB99" s="285"/>
      <c r="GC99" s="285"/>
      <c r="GD99" s="285"/>
      <c r="GE99" s="285"/>
      <c r="GF99" s="285"/>
      <c r="GG99" s="285"/>
      <c r="GH99" s="285"/>
      <c r="GI99" s="285"/>
      <c r="GJ99" s="285"/>
      <c r="GK99" s="285"/>
      <c r="GL99" s="285"/>
      <c r="GM99" s="285"/>
      <c r="GN99" s="285"/>
      <c r="GO99" s="285"/>
      <c r="GP99" s="285"/>
      <c r="GQ99" s="285"/>
      <c r="GR99" s="285"/>
      <c r="GS99" s="285"/>
      <c r="GT99" s="285"/>
      <c r="GU99" s="285"/>
      <c r="GV99" s="285"/>
      <c r="GW99" s="285"/>
      <c r="GX99" s="285"/>
      <c r="GY99" s="285"/>
      <c r="GZ99" s="285"/>
      <c r="HA99" s="285"/>
      <c r="HB99" s="285"/>
      <c r="HC99" s="285"/>
      <c r="HD99" s="285"/>
      <c r="HE99" s="285"/>
      <c r="HF99" s="285"/>
      <c r="HG99" s="285"/>
      <c r="HH99" s="285"/>
      <c r="HI99" s="285"/>
      <c r="HJ99" s="285"/>
      <c r="HK99" s="285"/>
      <c r="HL99" s="285"/>
      <c r="HM99" s="285"/>
      <c r="HN99" s="285"/>
      <c r="HO99" s="285"/>
      <c r="HP99" s="285"/>
      <c r="HQ99" s="285"/>
      <c r="HR99" s="285"/>
      <c r="HS99" s="285"/>
      <c r="HT99" s="285"/>
      <c r="HU99" s="285"/>
      <c r="HV99" s="285"/>
      <c r="HW99" s="285"/>
      <c r="HX99" s="285"/>
      <c r="HY99" s="285"/>
      <c r="HZ99" s="285"/>
      <c r="IA99" s="285"/>
      <c r="IB99" s="285"/>
      <c r="IC99" s="285"/>
      <c r="ID99" s="285"/>
      <c r="IE99" s="285"/>
      <c r="IF99" s="285"/>
      <c r="IG99" s="285"/>
      <c r="IH99" s="285"/>
      <c r="II99" s="285"/>
      <c r="IJ99" s="285"/>
      <c r="IK99" s="285"/>
      <c r="IL99" s="285"/>
      <c r="IM99" s="285"/>
      <c r="IN99" s="285"/>
      <c r="IO99" s="285"/>
      <c r="IP99" s="285"/>
      <c r="IQ99" s="285"/>
      <c r="IR99" s="285"/>
      <c r="IS99" s="285"/>
      <c r="IT99" s="285"/>
      <c r="IU99" s="285"/>
    </row>
    <row r="100" spans="1:255" x14ac:dyDescent="0.3">
      <c r="A100" s="218" t="s">
        <v>25</v>
      </c>
      <c r="B100" s="188">
        <f>SUM(B95:B99)</f>
        <v>572</v>
      </c>
      <c r="C100" s="290">
        <f>SUM(C95:C99)</f>
        <v>10.96</v>
      </c>
      <c r="D100" s="290">
        <f>SUM(D95:D99)</f>
        <v>16.48</v>
      </c>
      <c r="E100" s="290">
        <f>SUM(E95:E99)</f>
        <v>103.76</v>
      </c>
      <c r="F100" s="290">
        <f>SUM(F95:F99)</f>
        <v>609.04</v>
      </c>
      <c r="G100" s="290"/>
      <c r="H100" s="290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246"/>
      <c r="CQ100" s="246"/>
      <c r="CR100" s="246"/>
      <c r="CS100" s="246"/>
      <c r="CT100" s="246"/>
      <c r="CU100" s="246"/>
      <c r="CV100" s="246"/>
      <c r="CW100" s="246"/>
      <c r="CX100" s="246"/>
      <c r="CY100" s="246"/>
      <c r="CZ100" s="246"/>
      <c r="DA100" s="246"/>
      <c r="DB100" s="246"/>
      <c r="DC100" s="246"/>
      <c r="DD100" s="246"/>
      <c r="DE100" s="246"/>
      <c r="DF100" s="246"/>
      <c r="DG100" s="246"/>
      <c r="DH100" s="246"/>
      <c r="DI100" s="246"/>
      <c r="DJ100" s="246"/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6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  <c r="ES100" s="246"/>
      <c r="ET100" s="246"/>
      <c r="EU100" s="246"/>
      <c r="EV100" s="246"/>
      <c r="EW100" s="246"/>
      <c r="EX100" s="246"/>
      <c r="EY100" s="246"/>
      <c r="EZ100" s="246"/>
      <c r="FA100" s="246"/>
      <c r="FB100" s="246"/>
      <c r="FC100" s="246"/>
      <c r="FD100" s="246"/>
      <c r="FE100" s="246"/>
      <c r="FF100" s="246"/>
      <c r="FG100" s="246"/>
      <c r="FH100" s="246"/>
      <c r="FI100" s="246"/>
      <c r="FJ100" s="246"/>
      <c r="FK100" s="246"/>
      <c r="FL100" s="246"/>
      <c r="FM100" s="246"/>
      <c r="FN100" s="246"/>
      <c r="FO100" s="246"/>
      <c r="FP100" s="246"/>
      <c r="FQ100" s="246"/>
      <c r="FR100" s="246"/>
      <c r="FS100" s="246"/>
      <c r="FT100" s="246"/>
      <c r="FU100" s="246"/>
      <c r="FV100" s="246"/>
      <c r="FW100" s="246"/>
      <c r="FX100" s="246"/>
      <c r="FY100" s="246"/>
      <c r="FZ100" s="246"/>
      <c r="GA100" s="246"/>
      <c r="GB100" s="246"/>
      <c r="GC100" s="246"/>
      <c r="GD100" s="246"/>
      <c r="GE100" s="246"/>
      <c r="GF100" s="246"/>
      <c r="GG100" s="246"/>
      <c r="GH100" s="246"/>
      <c r="GI100" s="246"/>
      <c r="GJ100" s="246"/>
      <c r="GK100" s="246"/>
      <c r="GL100" s="246"/>
      <c r="GM100" s="246"/>
      <c r="GN100" s="246"/>
      <c r="GO100" s="246"/>
      <c r="GP100" s="246"/>
      <c r="GQ100" s="246"/>
      <c r="GR100" s="246"/>
      <c r="GS100" s="246"/>
      <c r="GT100" s="246"/>
      <c r="GU100" s="246"/>
      <c r="GV100" s="246"/>
      <c r="GW100" s="246"/>
      <c r="GX100" s="246"/>
      <c r="GY100" s="246"/>
      <c r="GZ100" s="246"/>
      <c r="HA100" s="246"/>
      <c r="HB100" s="246"/>
      <c r="HC100" s="246"/>
      <c r="HD100" s="246"/>
      <c r="HE100" s="246"/>
      <c r="HF100" s="246"/>
      <c r="HG100" s="246"/>
      <c r="HH100" s="246"/>
      <c r="HI100" s="246"/>
      <c r="HJ100" s="246"/>
      <c r="HK100" s="246"/>
      <c r="HL100" s="246"/>
      <c r="HM100" s="246"/>
      <c r="HN100" s="246"/>
      <c r="HO100" s="246"/>
      <c r="HP100" s="246"/>
      <c r="HQ100" s="246"/>
      <c r="HR100" s="246"/>
      <c r="HS100" s="246"/>
      <c r="HT100" s="246"/>
      <c r="HU100" s="246"/>
      <c r="HV100" s="246"/>
      <c r="HW100" s="246"/>
      <c r="HX100" s="246"/>
      <c r="HY100" s="246"/>
      <c r="HZ100" s="246"/>
      <c r="IA100" s="246"/>
      <c r="IB100" s="246"/>
      <c r="IC100" s="246"/>
      <c r="ID100" s="246"/>
      <c r="IE100" s="246"/>
      <c r="IF100" s="246"/>
      <c r="IG100" s="246"/>
      <c r="IH100" s="246"/>
      <c r="II100" s="246"/>
      <c r="IJ100" s="246"/>
      <c r="IK100" s="246"/>
      <c r="IL100" s="246"/>
      <c r="IM100" s="246"/>
      <c r="IN100" s="246"/>
      <c r="IO100" s="246"/>
      <c r="IP100" s="246"/>
      <c r="IQ100" s="246"/>
      <c r="IR100" s="246"/>
      <c r="IS100" s="246"/>
      <c r="IT100" s="246"/>
      <c r="IU100" s="246"/>
    </row>
    <row r="101" spans="1:255" x14ac:dyDescent="0.3">
      <c r="A101" s="185" t="s">
        <v>124</v>
      </c>
      <c r="B101" s="186"/>
      <c r="C101" s="186"/>
      <c r="D101" s="186"/>
      <c r="E101" s="186"/>
      <c r="F101" s="186"/>
      <c r="G101" s="186"/>
      <c r="H101" s="187"/>
    </row>
    <row r="102" spans="1:255" ht="11.25" customHeight="1" x14ac:dyDescent="0.3">
      <c r="A102" s="281" t="s">
        <v>2</v>
      </c>
      <c r="B102" s="282" t="s">
        <v>6</v>
      </c>
      <c r="C102" s="283" t="s">
        <v>307</v>
      </c>
      <c r="D102" s="283" t="s">
        <v>308</v>
      </c>
      <c r="E102" s="283" t="s">
        <v>9</v>
      </c>
      <c r="F102" s="283" t="s">
        <v>10</v>
      </c>
      <c r="G102" s="284" t="s">
        <v>4</v>
      </c>
      <c r="H102" s="281" t="s">
        <v>5</v>
      </c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  <c r="IJ102" s="144"/>
      <c r="IK102" s="144"/>
      <c r="IL102" s="144"/>
      <c r="IM102" s="144"/>
      <c r="IN102" s="144"/>
      <c r="IO102" s="144"/>
      <c r="IP102" s="144"/>
      <c r="IQ102" s="144"/>
      <c r="IR102" s="144"/>
      <c r="IS102" s="144"/>
      <c r="IT102" s="144"/>
      <c r="IU102" s="144"/>
    </row>
    <row r="103" spans="1:255" x14ac:dyDescent="0.3">
      <c r="A103" s="193" t="s">
        <v>239</v>
      </c>
      <c r="B103" s="194"/>
      <c r="C103" s="195"/>
      <c r="D103" s="195"/>
      <c r="E103" s="195"/>
      <c r="F103" s="195"/>
      <c r="G103" s="194"/>
      <c r="H103" s="196"/>
    </row>
    <row r="104" spans="1:255" ht="24" x14ac:dyDescent="0.3">
      <c r="A104" s="221" t="s">
        <v>299</v>
      </c>
      <c r="B104" s="223">
        <v>100</v>
      </c>
      <c r="C104" s="237">
        <v>1.41</v>
      </c>
      <c r="D104" s="237">
        <v>6.01</v>
      </c>
      <c r="E104" s="237">
        <v>8.26</v>
      </c>
      <c r="F104" s="237">
        <v>92.8</v>
      </c>
      <c r="G104" s="224" t="s">
        <v>300</v>
      </c>
      <c r="H104" s="201" t="s">
        <v>301</v>
      </c>
    </row>
    <row r="105" spans="1:255" ht="15.75" customHeight="1" x14ac:dyDescent="0.25">
      <c r="A105" s="197" t="s">
        <v>304</v>
      </c>
      <c r="B105" s="198">
        <v>180</v>
      </c>
      <c r="C105" s="199">
        <v>5.04</v>
      </c>
      <c r="D105" s="199">
        <v>5.8</v>
      </c>
      <c r="E105" s="199">
        <v>39.200000000000003</v>
      </c>
      <c r="F105" s="199">
        <v>227.2</v>
      </c>
      <c r="G105" s="200" t="s">
        <v>305</v>
      </c>
      <c r="H105" s="225" t="s">
        <v>306</v>
      </c>
    </row>
    <row r="106" spans="1:255" ht="24" x14ac:dyDescent="0.3">
      <c r="A106" s="221" t="s">
        <v>310</v>
      </c>
      <c r="B106" s="297">
        <v>50</v>
      </c>
      <c r="C106" s="296">
        <v>4.3600000000000003</v>
      </c>
      <c r="D106" s="296">
        <v>4.84</v>
      </c>
      <c r="E106" s="296">
        <v>29.04</v>
      </c>
      <c r="F106" s="296">
        <v>180.87</v>
      </c>
      <c r="G106" s="258" t="s">
        <v>195</v>
      </c>
      <c r="H106" s="253" t="s">
        <v>196</v>
      </c>
    </row>
    <row r="107" spans="1:255" x14ac:dyDescent="0.3">
      <c r="A107" s="287" t="s">
        <v>57</v>
      </c>
      <c r="B107" s="258">
        <v>222</v>
      </c>
      <c r="C107" s="288">
        <v>0.13</v>
      </c>
      <c r="D107" s="288">
        <v>0.02</v>
      </c>
      <c r="E107" s="288">
        <v>15.2</v>
      </c>
      <c r="F107" s="288">
        <v>62</v>
      </c>
      <c r="G107" s="258" t="s">
        <v>58</v>
      </c>
      <c r="H107" s="197" t="s">
        <v>59</v>
      </c>
    </row>
    <row r="108" spans="1:255" x14ac:dyDescent="0.3">
      <c r="A108" s="215" t="s">
        <v>45</v>
      </c>
      <c r="B108" s="289">
        <v>20</v>
      </c>
      <c r="C108" s="271">
        <v>1.3</v>
      </c>
      <c r="D108" s="271">
        <v>0.2</v>
      </c>
      <c r="E108" s="271">
        <v>8.6</v>
      </c>
      <c r="F108" s="271">
        <v>43</v>
      </c>
      <c r="G108" s="265" t="s">
        <v>46</v>
      </c>
      <c r="H108" s="208" t="s">
        <v>47</v>
      </c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  <c r="BD108" s="285"/>
      <c r="BE108" s="285"/>
      <c r="BF108" s="285"/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285"/>
      <c r="BX108" s="285"/>
      <c r="BY108" s="285"/>
      <c r="BZ108" s="285"/>
      <c r="CA108" s="285"/>
      <c r="CB108" s="285"/>
      <c r="CC108" s="285"/>
      <c r="CD108" s="285"/>
      <c r="CE108" s="285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285"/>
      <c r="CP108" s="285"/>
      <c r="CQ108" s="285"/>
      <c r="CR108" s="285"/>
      <c r="CS108" s="285"/>
      <c r="CT108" s="285"/>
      <c r="CU108" s="285"/>
      <c r="CV108" s="285"/>
      <c r="CW108" s="285"/>
      <c r="CX108" s="285"/>
      <c r="CY108" s="285"/>
      <c r="CZ108" s="285"/>
      <c r="DA108" s="285"/>
      <c r="DB108" s="285"/>
      <c r="DC108" s="285"/>
      <c r="DD108" s="285"/>
      <c r="DE108" s="285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5"/>
      <c r="DQ108" s="285"/>
      <c r="DR108" s="285"/>
      <c r="DS108" s="285"/>
      <c r="DT108" s="285"/>
      <c r="DU108" s="285"/>
      <c r="DV108" s="285"/>
      <c r="DW108" s="285"/>
      <c r="DX108" s="285"/>
      <c r="DY108" s="285"/>
      <c r="DZ108" s="285"/>
      <c r="EA108" s="285"/>
      <c r="EB108" s="285"/>
      <c r="EC108" s="285"/>
      <c r="ED108" s="285"/>
      <c r="EE108" s="285"/>
      <c r="EF108" s="285"/>
      <c r="EG108" s="285"/>
      <c r="EH108" s="285"/>
      <c r="EI108" s="285"/>
      <c r="EJ108" s="285"/>
      <c r="EK108" s="285"/>
      <c r="EL108" s="285"/>
      <c r="EM108" s="285"/>
      <c r="EN108" s="285"/>
      <c r="EO108" s="285"/>
      <c r="EP108" s="285"/>
      <c r="EQ108" s="285"/>
      <c r="ER108" s="285"/>
      <c r="ES108" s="285"/>
      <c r="ET108" s="285"/>
      <c r="EU108" s="285"/>
      <c r="EV108" s="285"/>
      <c r="EW108" s="285"/>
      <c r="EX108" s="285"/>
      <c r="EY108" s="285"/>
      <c r="EZ108" s="285"/>
      <c r="FA108" s="285"/>
      <c r="FB108" s="285"/>
      <c r="FC108" s="285"/>
      <c r="FD108" s="285"/>
      <c r="FE108" s="285"/>
      <c r="FF108" s="285"/>
      <c r="FG108" s="285"/>
      <c r="FH108" s="285"/>
      <c r="FI108" s="285"/>
      <c r="FJ108" s="285"/>
      <c r="FK108" s="285"/>
      <c r="FL108" s="285"/>
      <c r="FM108" s="285"/>
      <c r="FN108" s="285"/>
      <c r="FO108" s="285"/>
      <c r="FP108" s="285"/>
      <c r="FQ108" s="285"/>
      <c r="FR108" s="285"/>
      <c r="FS108" s="285"/>
      <c r="FT108" s="285"/>
      <c r="FU108" s="285"/>
      <c r="FV108" s="285"/>
      <c r="FW108" s="285"/>
      <c r="FX108" s="285"/>
      <c r="FY108" s="285"/>
      <c r="FZ108" s="285"/>
      <c r="GA108" s="285"/>
      <c r="GB108" s="285"/>
      <c r="GC108" s="285"/>
      <c r="GD108" s="285"/>
      <c r="GE108" s="285"/>
      <c r="GF108" s="285"/>
      <c r="GG108" s="285"/>
      <c r="GH108" s="285"/>
      <c r="GI108" s="285"/>
      <c r="GJ108" s="285"/>
      <c r="GK108" s="285"/>
      <c r="GL108" s="285"/>
      <c r="GM108" s="285"/>
      <c r="GN108" s="285"/>
      <c r="GO108" s="285"/>
      <c r="GP108" s="285"/>
      <c r="GQ108" s="285"/>
      <c r="GR108" s="285"/>
      <c r="GS108" s="285"/>
      <c r="GT108" s="285"/>
      <c r="GU108" s="285"/>
      <c r="GV108" s="285"/>
      <c r="GW108" s="285"/>
      <c r="GX108" s="285"/>
      <c r="GY108" s="285"/>
      <c r="GZ108" s="285"/>
      <c r="HA108" s="285"/>
      <c r="HB108" s="285"/>
      <c r="HC108" s="285"/>
      <c r="HD108" s="285"/>
      <c r="HE108" s="285"/>
      <c r="HF108" s="285"/>
      <c r="HG108" s="285"/>
      <c r="HH108" s="285"/>
      <c r="HI108" s="285"/>
      <c r="HJ108" s="285"/>
      <c r="HK108" s="285"/>
      <c r="HL108" s="285"/>
      <c r="HM108" s="285"/>
      <c r="HN108" s="285"/>
      <c r="HO108" s="285"/>
      <c r="HP108" s="285"/>
      <c r="HQ108" s="285"/>
      <c r="HR108" s="285"/>
      <c r="HS108" s="285"/>
      <c r="HT108" s="285"/>
      <c r="HU108" s="285"/>
      <c r="HV108" s="285"/>
      <c r="HW108" s="285"/>
      <c r="HX108" s="285"/>
      <c r="HY108" s="285"/>
      <c r="HZ108" s="285"/>
      <c r="IA108" s="285"/>
      <c r="IB108" s="285"/>
      <c r="IC108" s="285"/>
      <c r="ID108" s="285"/>
      <c r="IE108" s="285"/>
      <c r="IF108" s="285"/>
      <c r="IG108" s="285"/>
      <c r="IH108" s="285"/>
      <c r="II108" s="285"/>
      <c r="IJ108" s="285"/>
      <c r="IK108" s="285"/>
      <c r="IL108" s="285"/>
      <c r="IM108" s="285"/>
      <c r="IN108" s="285"/>
      <c r="IO108" s="285"/>
      <c r="IP108" s="285"/>
      <c r="IQ108" s="285"/>
      <c r="IR108" s="285"/>
      <c r="IS108" s="285"/>
      <c r="IT108" s="285"/>
      <c r="IU108" s="285"/>
    </row>
    <row r="109" spans="1:255" x14ac:dyDescent="0.3">
      <c r="A109" s="218" t="s">
        <v>25</v>
      </c>
      <c r="B109" s="188">
        <f>SUM(B104:B108)</f>
        <v>572</v>
      </c>
      <c r="C109" s="290">
        <f>SUM(C104:C108)</f>
        <v>12.240000000000002</v>
      </c>
      <c r="D109" s="290">
        <f>SUM(D104:D108)</f>
        <v>16.869999999999997</v>
      </c>
      <c r="E109" s="290">
        <f>SUM(E104:E108)</f>
        <v>100.3</v>
      </c>
      <c r="F109" s="290">
        <f>SUM(F104:F108)</f>
        <v>605.87</v>
      </c>
      <c r="G109" s="290"/>
      <c r="H109" s="290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6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6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  <c r="ES109" s="246"/>
      <c r="ET109" s="246"/>
      <c r="EU109" s="246"/>
      <c r="EV109" s="246"/>
      <c r="EW109" s="246"/>
      <c r="EX109" s="246"/>
      <c r="EY109" s="246"/>
      <c r="EZ109" s="246"/>
      <c r="FA109" s="246"/>
      <c r="FB109" s="246"/>
      <c r="FC109" s="246"/>
      <c r="FD109" s="246"/>
      <c r="FE109" s="246"/>
      <c r="FF109" s="246"/>
      <c r="FG109" s="246"/>
      <c r="FH109" s="246"/>
      <c r="FI109" s="246"/>
      <c r="FJ109" s="246"/>
      <c r="FK109" s="246"/>
      <c r="FL109" s="246"/>
      <c r="FM109" s="246"/>
      <c r="FN109" s="246"/>
      <c r="FO109" s="246"/>
      <c r="FP109" s="246"/>
      <c r="FQ109" s="246"/>
      <c r="FR109" s="246"/>
      <c r="FS109" s="246"/>
      <c r="FT109" s="246"/>
      <c r="FU109" s="246"/>
      <c r="FV109" s="246"/>
      <c r="FW109" s="246"/>
      <c r="FX109" s="246"/>
      <c r="FY109" s="246"/>
      <c r="FZ109" s="246"/>
      <c r="GA109" s="246"/>
      <c r="GB109" s="246"/>
      <c r="GC109" s="246"/>
      <c r="GD109" s="246"/>
      <c r="GE109" s="246"/>
      <c r="GF109" s="246"/>
      <c r="GG109" s="246"/>
      <c r="GH109" s="246"/>
      <c r="GI109" s="246"/>
      <c r="GJ109" s="246"/>
      <c r="GK109" s="246"/>
      <c r="GL109" s="246"/>
      <c r="GM109" s="246"/>
      <c r="GN109" s="246"/>
      <c r="GO109" s="246"/>
      <c r="GP109" s="246"/>
      <c r="GQ109" s="246"/>
      <c r="GR109" s="246"/>
      <c r="GS109" s="246"/>
      <c r="GT109" s="246"/>
      <c r="GU109" s="246"/>
      <c r="GV109" s="246"/>
      <c r="GW109" s="246"/>
      <c r="GX109" s="246"/>
      <c r="GY109" s="246"/>
      <c r="GZ109" s="246"/>
      <c r="HA109" s="246"/>
      <c r="HB109" s="246"/>
      <c r="HC109" s="246"/>
      <c r="HD109" s="246"/>
      <c r="HE109" s="246"/>
      <c r="HF109" s="246"/>
      <c r="HG109" s="246"/>
      <c r="HH109" s="246"/>
      <c r="HI109" s="246"/>
      <c r="HJ109" s="246"/>
      <c r="HK109" s="246"/>
      <c r="HL109" s="246"/>
      <c r="HM109" s="246"/>
      <c r="HN109" s="246"/>
      <c r="HO109" s="246"/>
      <c r="HP109" s="246"/>
      <c r="HQ109" s="246"/>
      <c r="HR109" s="246"/>
      <c r="HS109" s="246"/>
      <c r="HT109" s="246"/>
      <c r="HU109" s="246"/>
      <c r="HV109" s="246"/>
      <c r="HW109" s="246"/>
      <c r="HX109" s="246"/>
      <c r="HY109" s="246"/>
      <c r="HZ109" s="246"/>
      <c r="IA109" s="246"/>
      <c r="IB109" s="246"/>
      <c r="IC109" s="246"/>
      <c r="ID109" s="246"/>
      <c r="IE109" s="246"/>
      <c r="IF109" s="246"/>
      <c r="IG109" s="246"/>
      <c r="IH109" s="246"/>
      <c r="II109" s="246"/>
      <c r="IJ109" s="246"/>
      <c r="IK109" s="246"/>
      <c r="IL109" s="246"/>
      <c r="IM109" s="246"/>
      <c r="IN109" s="246"/>
      <c r="IO109" s="246"/>
      <c r="IP109" s="246"/>
      <c r="IQ109" s="246"/>
      <c r="IR109" s="246"/>
      <c r="IS109" s="246"/>
      <c r="IT109" s="246"/>
      <c r="IU109" s="246"/>
    </row>
    <row r="111" spans="1:255" x14ac:dyDescent="0.3">
      <c r="B111" s="274"/>
      <c r="C111" s="255"/>
      <c r="D111" s="255"/>
      <c r="E111" s="255"/>
      <c r="F111" s="255"/>
      <c r="G111" s="274"/>
    </row>
  </sheetData>
  <mergeCells count="26">
    <mergeCell ref="A101:H101"/>
    <mergeCell ref="A103:H103"/>
    <mergeCell ref="A74:H74"/>
    <mergeCell ref="A76:H76"/>
    <mergeCell ref="A83:H83"/>
    <mergeCell ref="A85:H85"/>
    <mergeCell ref="A92:H92"/>
    <mergeCell ref="A94:H94"/>
    <mergeCell ref="A48:H48"/>
    <mergeCell ref="A55:H55"/>
    <mergeCell ref="A56:H56"/>
    <mergeCell ref="A58:H58"/>
    <mergeCell ref="A65:H65"/>
    <mergeCell ref="A67:H67"/>
    <mergeCell ref="A21:H21"/>
    <mergeCell ref="A28:H28"/>
    <mergeCell ref="A30:H30"/>
    <mergeCell ref="A37:H37"/>
    <mergeCell ref="A39:H39"/>
    <mergeCell ref="A46:H46"/>
    <mergeCell ref="A1:H1"/>
    <mergeCell ref="A2:H2"/>
    <mergeCell ref="A4:H4"/>
    <mergeCell ref="A11:H11"/>
    <mergeCell ref="A13:H13"/>
    <mergeCell ref="A19:H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4"/>
  <sheetViews>
    <sheetView zoomScale="130" zoomScaleNormal="130" workbookViewId="0">
      <selection sqref="A1:H219"/>
    </sheetView>
  </sheetViews>
  <sheetFormatPr defaultRowHeight="12" x14ac:dyDescent="0.3"/>
  <cols>
    <col min="1" max="1" width="27.6640625" style="273" customWidth="1"/>
    <col min="2" max="2" width="8.88671875" style="254"/>
    <col min="3" max="4" width="7.6640625" style="184" customWidth="1"/>
    <col min="5" max="5" width="11.6640625" style="184" customWidth="1"/>
    <col min="6" max="6" width="7.44140625" style="184" customWidth="1"/>
    <col min="7" max="7" width="7.33203125" style="254" customWidth="1"/>
    <col min="8" max="8" width="17.109375" style="254" customWidth="1"/>
    <col min="9" max="256" width="8.88671875" style="184"/>
    <col min="257" max="257" width="27.6640625" style="184" customWidth="1"/>
    <col min="258" max="258" width="8.88671875" style="184"/>
    <col min="259" max="260" width="7.6640625" style="184" customWidth="1"/>
    <col min="261" max="261" width="11.6640625" style="184" customWidth="1"/>
    <col min="262" max="262" width="7.44140625" style="184" customWidth="1"/>
    <col min="263" max="263" width="7.33203125" style="184" customWidth="1"/>
    <col min="264" max="264" width="17.109375" style="184" customWidth="1"/>
    <col min="265" max="512" width="8.88671875" style="184"/>
    <col min="513" max="513" width="27.6640625" style="184" customWidth="1"/>
    <col min="514" max="514" width="8.88671875" style="184"/>
    <col min="515" max="516" width="7.6640625" style="184" customWidth="1"/>
    <col min="517" max="517" width="11.6640625" style="184" customWidth="1"/>
    <col min="518" max="518" width="7.44140625" style="184" customWidth="1"/>
    <col min="519" max="519" width="7.33203125" style="184" customWidth="1"/>
    <col min="520" max="520" width="17.109375" style="184" customWidth="1"/>
    <col min="521" max="768" width="8.88671875" style="184"/>
    <col min="769" max="769" width="27.6640625" style="184" customWidth="1"/>
    <col min="770" max="770" width="8.88671875" style="184"/>
    <col min="771" max="772" width="7.6640625" style="184" customWidth="1"/>
    <col min="773" max="773" width="11.6640625" style="184" customWidth="1"/>
    <col min="774" max="774" width="7.44140625" style="184" customWidth="1"/>
    <col min="775" max="775" width="7.33203125" style="184" customWidth="1"/>
    <col min="776" max="776" width="17.109375" style="184" customWidth="1"/>
    <col min="777" max="1024" width="8.88671875" style="184"/>
    <col min="1025" max="1025" width="27.6640625" style="184" customWidth="1"/>
    <col min="1026" max="1026" width="8.88671875" style="184"/>
    <col min="1027" max="1028" width="7.6640625" style="184" customWidth="1"/>
    <col min="1029" max="1029" width="11.6640625" style="184" customWidth="1"/>
    <col min="1030" max="1030" width="7.44140625" style="184" customWidth="1"/>
    <col min="1031" max="1031" width="7.33203125" style="184" customWidth="1"/>
    <col min="1032" max="1032" width="17.109375" style="184" customWidth="1"/>
    <col min="1033" max="1280" width="8.88671875" style="184"/>
    <col min="1281" max="1281" width="27.6640625" style="184" customWidth="1"/>
    <col min="1282" max="1282" width="8.88671875" style="184"/>
    <col min="1283" max="1284" width="7.6640625" style="184" customWidth="1"/>
    <col min="1285" max="1285" width="11.6640625" style="184" customWidth="1"/>
    <col min="1286" max="1286" width="7.44140625" style="184" customWidth="1"/>
    <col min="1287" max="1287" width="7.33203125" style="184" customWidth="1"/>
    <col min="1288" max="1288" width="17.109375" style="184" customWidth="1"/>
    <col min="1289" max="1536" width="8.88671875" style="184"/>
    <col min="1537" max="1537" width="27.6640625" style="184" customWidth="1"/>
    <col min="1538" max="1538" width="8.88671875" style="184"/>
    <col min="1539" max="1540" width="7.6640625" style="184" customWidth="1"/>
    <col min="1541" max="1541" width="11.6640625" style="184" customWidth="1"/>
    <col min="1542" max="1542" width="7.44140625" style="184" customWidth="1"/>
    <col min="1543" max="1543" width="7.33203125" style="184" customWidth="1"/>
    <col min="1544" max="1544" width="17.109375" style="184" customWidth="1"/>
    <col min="1545" max="1792" width="8.88671875" style="184"/>
    <col min="1793" max="1793" width="27.6640625" style="184" customWidth="1"/>
    <col min="1794" max="1794" width="8.88671875" style="184"/>
    <col min="1795" max="1796" width="7.6640625" style="184" customWidth="1"/>
    <col min="1797" max="1797" width="11.6640625" style="184" customWidth="1"/>
    <col min="1798" max="1798" width="7.44140625" style="184" customWidth="1"/>
    <col min="1799" max="1799" width="7.33203125" style="184" customWidth="1"/>
    <col min="1800" max="1800" width="17.109375" style="184" customWidth="1"/>
    <col min="1801" max="2048" width="8.88671875" style="184"/>
    <col min="2049" max="2049" width="27.6640625" style="184" customWidth="1"/>
    <col min="2050" max="2050" width="8.88671875" style="184"/>
    <col min="2051" max="2052" width="7.6640625" style="184" customWidth="1"/>
    <col min="2053" max="2053" width="11.6640625" style="184" customWidth="1"/>
    <col min="2054" max="2054" width="7.44140625" style="184" customWidth="1"/>
    <col min="2055" max="2055" width="7.33203125" style="184" customWidth="1"/>
    <col min="2056" max="2056" width="17.109375" style="184" customWidth="1"/>
    <col min="2057" max="2304" width="8.88671875" style="184"/>
    <col min="2305" max="2305" width="27.6640625" style="184" customWidth="1"/>
    <col min="2306" max="2306" width="8.88671875" style="184"/>
    <col min="2307" max="2308" width="7.6640625" style="184" customWidth="1"/>
    <col min="2309" max="2309" width="11.6640625" style="184" customWidth="1"/>
    <col min="2310" max="2310" width="7.44140625" style="184" customWidth="1"/>
    <col min="2311" max="2311" width="7.33203125" style="184" customWidth="1"/>
    <col min="2312" max="2312" width="17.109375" style="184" customWidth="1"/>
    <col min="2313" max="2560" width="8.88671875" style="184"/>
    <col min="2561" max="2561" width="27.6640625" style="184" customWidth="1"/>
    <col min="2562" max="2562" width="8.88671875" style="184"/>
    <col min="2563" max="2564" width="7.6640625" style="184" customWidth="1"/>
    <col min="2565" max="2565" width="11.6640625" style="184" customWidth="1"/>
    <col min="2566" max="2566" width="7.44140625" style="184" customWidth="1"/>
    <col min="2567" max="2567" width="7.33203125" style="184" customWidth="1"/>
    <col min="2568" max="2568" width="17.109375" style="184" customWidth="1"/>
    <col min="2569" max="2816" width="8.88671875" style="184"/>
    <col min="2817" max="2817" width="27.6640625" style="184" customWidth="1"/>
    <col min="2818" max="2818" width="8.88671875" style="184"/>
    <col min="2819" max="2820" width="7.6640625" style="184" customWidth="1"/>
    <col min="2821" max="2821" width="11.6640625" style="184" customWidth="1"/>
    <col min="2822" max="2822" width="7.44140625" style="184" customWidth="1"/>
    <col min="2823" max="2823" width="7.33203125" style="184" customWidth="1"/>
    <col min="2824" max="2824" width="17.109375" style="184" customWidth="1"/>
    <col min="2825" max="3072" width="8.88671875" style="184"/>
    <col min="3073" max="3073" width="27.6640625" style="184" customWidth="1"/>
    <col min="3074" max="3074" width="8.88671875" style="184"/>
    <col min="3075" max="3076" width="7.6640625" style="184" customWidth="1"/>
    <col min="3077" max="3077" width="11.6640625" style="184" customWidth="1"/>
    <col min="3078" max="3078" width="7.44140625" style="184" customWidth="1"/>
    <col min="3079" max="3079" width="7.33203125" style="184" customWidth="1"/>
    <col min="3080" max="3080" width="17.109375" style="184" customWidth="1"/>
    <col min="3081" max="3328" width="8.88671875" style="184"/>
    <col min="3329" max="3329" width="27.6640625" style="184" customWidth="1"/>
    <col min="3330" max="3330" width="8.88671875" style="184"/>
    <col min="3331" max="3332" width="7.6640625" style="184" customWidth="1"/>
    <col min="3333" max="3333" width="11.6640625" style="184" customWidth="1"/>
    <col min="3334" max="3334" width="7.44140625" style="184" customWidth="1"/>
    <col min="3335" max="3335" width="7.33203125" style="184" customWidth="1"/>
    <col min="3336" max="3336" width="17.109375" style="184" customWidth="1"/>
    <col min="3337" max="3584" width="8.88671875" style="184"/>
    <col min="3585" max="3585" width="27.6640625" style="184" customWidth="1"/>
    <col min="3586" max="3586" width="8.88671875" style="184"/>
    <col min="3587" max="3588" width="7.6640625" style="184" customWidth="1"/>
    <col min="3589" max="3589" width="11.6640625" style="184" customWidth="1"/>
    <col min="3590" max="3590" width="7.44140625" style="184" customWidth="1"/>
    <col min="3591" max="3591" width="7.33203125" style="184" customWidth="1"/>
    <col min="3592" max="3592" width="17.109375" style="184" customWidth="1"/>
    <col min="3593" max="3840" width="8.88671875" style="184"/>
    <col min="3841" max="3841" width="27.6640625" style="184" customWidth="1"/>
    <col min="3842" max="3842" width="8.88671875" style="184"/>
    <col min="3843" max="3844" width="7.6640625" style="184" customWidth="1"/>
    <col min="3845" max="3845" width="11.6640625" style="184" customWidth="1"/>
    <col min="3846" max="3846" width="7.44140625" style="184" customWidth="1"/>
    <col min="3847" max="3847" width="7.33203125" style="184" customWidth="1"/>
    <col min="3848" max="3848" width="17.109375" style="184" customWidth="1"/>
    <col min="3849" max="4096" width="8.88671875" style="184"/>
    <col min="4097" max="4097" width="27.6640625" style="184" customWidth="1"/>
    <col min="4098" max="4098" width="8.88671875" style="184"/>
    <col min="4099" max="4100" width="7.6640625" style="184" customWidth="1"/>
    <col min="4101" max="4101" width="11.6640625" style="184" customWidth="1"/>
    <col min="4102" max="4102" width="7.44140625" style="184" customWidth="1"/>
    <col min="4103" max="4103" width="7.33203125" style="184" customWidth="1"/>
    <col min="4104" max="4104" width="17.109375" style="184" customWidth="1"/>
    <col min="4105" max="4352" width="8.88671875" style="184"/>
    <col min="4353" max="4353" width="27.6640625" style="184" customWidth="1"/>
    <col min="4354" max="4354" width="8.88671875" style="184"/>
    <col min="4355" max="4356" width="7.6640625" style="184" customWidth="1"/>
    <col min="4357" max="4357" width="11.6640625" style="184" customWidth="1"/>
    <col min="4358" max="4358" width="7.44140625" style="184" customWidth="1"/>
    <col min="4359" max="4359" width="7.33203125" style="184" customWidth="1"/>
    <col min="4360" max="4360" width="17.109375" style="184" customWidth="1"/>
    <col min="4361" max="4608" width="8.88671875" style="184"/>
    <col min="4609" max="4609" width="27.6640625" style="184" customWidth="1"/>
    <col min="4610" max="4610" width="8.88671875" style="184"/>
    <col min="4611" max="4612" width="7.6640625" style="184" customWidth="1"/>
    <col min="4613" max="4613" width="11.6640625" style="184" customWidth="1"/>
    <col min="4614" max="4614" width="7.44140625" style="184" customWidth="1"/>
    <col min="4615" max="4615" width="7.33203125" style="184" customWidth="1"/>
    <col min="4616" max="4616" width="17.109375" style="184" customWidth="1"/>
    <col min="4617" max="4864" width="8.88671875" style="184"/>
    <col min="4865" max="4865" width="27.6640625" style="184" customWidth="1"/>
    <col min="4866" max="4866" width="8.88671875" style="184"/>
    <col min="4867" max="4868" width="7.6640625" style="184" customWidth="1"/>
    <col min="4869" max="4869" width="11.6640625" style="184" customWidth="1"/>
    <col min="4870" max="4870" width="7.44140625" style="184" customWidth="1"/>
    <col min="4871" max="4871" width="7.33203125" style="184" customWidth="1"/>
    <col min="4872" max="4872" width="17.109375" style="184" customWidth="1"/>
    <col min="4873" max="5120" width="8.88671875" style="184"/>
    <col min="5121" max="5121" width="27.6640625" style="184" customWidth="1"/>
    <col min="5122" max="5122" width="8.88671875" style="184"/>
    <col min="5123" max="5124" width="7.6640625" style="184" customWidth="1"/>
    <col min="5125" max="5125" width="11.6640625" style="184" customWidth="1"/>
    <col min="5126" max="5126" width="7.44140625" style="184" customWidth="1"/>
    <col min="5127" max="5127" width="7.33203125" style="184" customWidth="1"/>
    <col min="5128" max="5128" width="17.109375" style="184" customWidth="1"/>
    <col min="5129" max="5376" width="8.88671875" style="184"/>
    <col min="5377" max="5377" width="27.6640625" style="184" customWidth="1"/>
    <col min="5378" max="5378" width="8.88671875" style="184"/>
    <col min="5379" max="5380" width="7.6640625" style="184" customWidth="1"/>
    <col min="5381" max="5381" width="11.6640625" style="184" customWidth="1"/>
    <col min="5382" max="5382" width="7.44140625" style="184" customWidth="1"/>
    <col min="5383" max="5383" width="7.33203125" style="184" customWidth="1"/>
    <col min="5384" max="5384" width="17.109375" style="184" customWidth="1"/>
    <col min="5385" max="5632" width="8.88671875" style="184"/>
    <col min="5633" max="5633" width="27.6640625" style="184" customWidth="1"/>
    <col min="5634" max="5634" width="8.88671875" style="184"/>
    <col min="5635" max="5636" width="7.6640625" style="184" customWidth="1"/>
    <col min="5637" max="5637" width="11.6640625" style="184" customWidth="1"/>
    <col min="5638" max="5638" width="7.44140625" style="184" customWidth="1"/>
    <col min="5639" max="5639" width="7.33203125" style="184" customWidth="1"/>
    <col min="5640" max="5640" width="17.109375" style="184" customWidth="1"/>
    <col min="5641" max="5888" width="8.88671875" style="184"/>
    <col min="5889" max="5889" width="27.6640625" style="184" customWidth="1"/>
    <col min="5890" max="5890" width="8.88671875" style="184"/>
    <col min="5891" max="5892" width="7.6640625" style="184" customWidth="1"/>
    <col min="5893" max="5893" width="11.6640625" style="184" customWidth="1"/>
    <col min="5894" max="5894" width="7.44140625" style="184" customWidth="1"/>
    <col min="5895" max="5895" width="7.33203125" style="184" customWidth="1"/>
    <col min="5896" max="5896" width="17.109375" style="184" customWidth="1"/>
    <col min="5897" max="6144" width="8.88671875" style="184"/>
    <col min="6145" max="6145" width="27.6640625" style="184" customWidth="1"/>
    <col min="6146" max="6146" width="8.88671875" style="184"/>
    <col min="6147" max="6148" width="7.6640625" style="184" customWidth="1"/>
    <col min="6149" max="6149" width="11.6640625" style="184" customWidth="1"/>
    <col min="6150" max="6150" width="7.44140625" style="184" customWidth="1"/>
    <col min="6151" max="6151" width="7.33203125" style="184" customWidth="1"/>
    <col min="6152" max="6152" width="17.109375" style="184" customWidth="1"/>
    <col min="6153" max="6400" width="8.88671875" style="184"/>
    <col min="6401" max="6401" width="27.6640625" style="184" customWidth="1"/>
    <col min="6402" max="6402" width="8.88671875" style="184"/>
    <col min="6403" max="6404" width="7.6640625" style="184" customWidth="1"/>
    <col min="6405" max="6405" width="11.6640625" style="184" customWidth="1"/>
    <col min="6406" max="6406" width="7.44140625" style="184" customWidth="1"/>
    <col min="6407" max="6407" width="7.33203125" style="184" customWidth="1"/>
    <col min="6408" max="6408" width="17.109375" style="184" customWidth="1"/>
    <col min="6409" max="6656" width="8.88671875" style="184"/>
    <col min="6657" max="6657" width="27.6640625" style="184" customWidth="1"/>
    <col min="6658" max="6658" width="8.88671875" style="184"/>
    <col min="6659" max="6660" width="7.6640625" style="184" customWidth="1"/>
    <col min="6661" max="6661" width="11.6640625" style="184" customWidth="1"/>
    <col min="6662" max="6662" width="7.44140625" style="184" customWidth="1"/>
    <col min="6663" max="6663" width="7.33203125" style="184" customWidth="1"/>
    <col min="6664" max="6664" width="17.109375" style="184" customWidth="1"/>
    <col min="6665" max="6912" width="8.88671875" style="184"/>
    <col min="6913" max="6913" width="27.6640625" style="184" customWidth="1"/>
    <col min="6914" max="6914" width="8.88671875" style="184"/>
    <col min="6915" max="6916" width="7.6640625" style="184" customWidth="1"/>
    <col min="6917" max="6917" width="11.6640625" style="184" customWidth="1"/>
    <col min="6918" max="6918" width="7.44140625" style="184" customWidth="1"/>
    <col min="6919" max="6919" width="7.33203125" style="184" customWidth="1"/>
    <col min="6920" max="6920" width="17.109375" style="184" customWidth="1"/>
    <col min="6921" max="7168" width="8.88671875" style="184"/>
    <col min="7169" max="7169" width="27.6640625" style="184" customWidth="1"/>
    <col min="7170" max="7170" width="8.88671875" style="184"/>
    <col min="7171" max="7172" width="7.6640625" style="184" customWidth="1"/>
    <col min="7173" max="7173" width="11.6640625" style="184" customWidth="1"/>
    <col min="7174" max="7174" width="7.44140625" style="184" customWidth="1"/>
    <col min="7175" max="7175" width="7.33203125" style="184" customWidth="1"/>
    <col min="7176" max="7176" width="17.109375" style="184" customWidth="1"/>
    <col min="7177" max="7424" width="8.88671875" style="184"/>
    <col min="7425" max="7425" width="27.6640625" style="184" customWidth="1"/>
    <col min="7426" max="7426" width="8.88671875" style="184"/>
    <col min="7427" max="7428" width="7.6640625" style="184" customWidth="1"/>
    <col min="7429" max="7429" width="11.6640625" style="184" customWidth="1"/>
    <col min="7430" max="7430" width="7.44140625" style="184" customWidth="1"/>
    <col min="7431" max="7431" width="7.33203125" style="184" customWidth="1"/>
    <col min="7432" max="7432" width="17.109375" style="184" customWidth="1"/>
    <col min="7433" max="7680" width="8.88671875" style="184"/>
    <col min="7681" max="7681" width="27.6640625" style="184" customWidth="1"/>
    <col min="7682" max="7682" width="8.88671875" style="184"/>
    <col min="7683" max="7684" width="7.6640625" style="184" customWidth="1"/>
    <col min="7685" max="7685" width="11.6640625" style="184" customWidth="1"/>
    <col min="7686" max="7686" width="7.44140625" style="184" customWidth="1"/>
    <col min="7687" max="7687" width="7.33203125" style="184" customWidth="1"/>
    <col min="7688" max="7688" width="17.109375" style="184" customWidth="1"/>
    <col min="7689" max="7936" width="8.88671875" style="184"/>
    <col min="7937" max="7937" width="27.6640625" style="184" customWidth="1"/>
    <col min="7938" max="7938" width="8.88671875" style="184"/>
    <col min="7939" max="7940" width="7.6640625" style="184" customWidth="1"/>
    <col min="7941" max="7941" width="11.6640625" style="184" customWidth="1"/>
    <col min="7942" max="7942" width="7.44140625" style="184" customWidth="1"/>
    <col min="7943" max="7943" width="7.33203125" style="184" customWidth="1"/>
    <col min="7944" max="7944" width="17.109375" style="184" customWidth="1"/>
    <col min="7945" max="8192" width="8.88671875" style="184"/>
    <col min="8193" max="8193" width="27.6640625" style="184" customWidth="1"/>
    <col min="8194" max="8194" width="8.88671875" style="184"/>
    <col min="8195" max="8196" width="7.6640625" style="184" customWidth="1"/>
    <col min="8197" max="8197" width="11.6640625" style="184" customWidth="1"/>
    <col min="8198" max="8198" width="7.44140625" style="184" customWidth="1"/>
    <col min="8199" max="8199" width="7.33203125" style="184" customWidth="1"/>
    <col min="8200" max="8200" width="17.109375" style="184" customWidth="1"/>
    <col min="8201" max="8448" width="8.88671875" style="184"/>
    <col min="8449" max="8449" width="27.6640625" style="184" customWidth="1"/>
    <col min="8450" max="8450" width="8.88671875" style="184"/>
    <col min="8451" max="8452" width="7.6640625" style="184" customWidth="1"/>
    <col min="8453" max="8453" width="11.6640625" style="184" customWidth="1"/>
    <col min="8454" max="8454" width="7.44140625" style="184" customWidth="1"/>
    <col min="8455" max="8455" width="7.33203125" style="184" customWidth="1"/>
    <col min="8456" max="8456" width="17.109375" style="184" customWidth="1"/>
    <col min="8457" max="8704" width="8.88671875" style="184"/>
    <col min="8705" max="8705" width="27.6640625" style="184" customWidth="1"/>
    <col min="8706" max="8706" width="8.88671875" style="184"/>
    <col min="8707" max="8708" width="7.6640625" style="184" customWidth="1"/>
    <col min="8709" max="8709" width="11.6640625" style="184" customWidth="1"/>
    <col min="8710" max="8710" width="7.44140625" style="184" customWidth="1"/>
    <col min="8711" max="8711" width="7.33203125" style="184" customWidth="1"/>
    <col min="8712" max="8712" width="17.109375" style="184" customWidth="1"/>
    <col min="8713" max="8960" width="8.88671875" style="184"/>
    <col min="8961" max="8961" width="27.6640625" style="184" customWidth="1"/>
    <col min="8962" max="8962" width="8.88671875" style="184"/>
    <col min="8963" max="8964" width="7.6640625" style="184" customWidth="1"/>
    <col min="8965" max="8965" width="11.6640625" style="184" customWidth="1"/>
    <col min="8966" max="8966" width="7.44140625" style="184" customWidth="1"/>
    <col min="8967" max="8967" width="7.33203125" style="184" customWidth="1"/>
    <col min="8968" max="8968" width="17.109375" style="184" customWidth="1"/>
    <col min="8969" max="9216" width="8.88671875" style="184"/>
    <col min="9217" max="9217" width="27.6640625" style="184" customWidth="1"/>
    <col min="9218" max="9218" width="8.88671875" style="184"/>
    <col min="9219" max="9220" width="7.6640625" style="184" customWidth="1"/>
    <col min="9221" max="9221" width="11.6640625" style="184" customWidth="1"/>
    <col min="9222" max="9222" width="7.44140625" style="184" customWidth="1"/>
    <col min="9223" max="9223" width="7.33203125" style="184" customWidth="1"/>
    <col min="9224" max="9224" width="17.109375" style="184" customWidth="1"/>
    <col min="9225" max="9472" width="8.88671875" style="184"/>
    <col min="9473" max="9473" width="27.6640625" style="184" customWidth="1"/>
    <col min="9474" max="9474" width="8.88671875" style="184"/>
    <col min="9475" max="9476" width="7.6640625" style="184" customWidth="1"/>
    <col min="9477" max="9477" width="11.6640625" style="184" customWidth="1"/>
    <col min="9478" max="9478" width="7.44140625" style="184" customWidth="1"/>
    <col min="9479" max="9479" width="7.33203125" style="184" customWidth="1"/>
    <col min="9480" max="9480" width="17.109375" style="184" customWidth="1"/>
    <col min="9481" max="9728" width="8.88671875" style="184"/>
    <col min="9729" max="9729" width="27.6640625" style="184" customWidth="1"/>
    <col min="9730" max="9730" width="8.88671875" style="184"/>
    <col min="9731" max="9732" width="7.6640625" style="184" customWidth="1"/>
    <col min="9733" max="9733" width="11.6640625" style="184" customWidth="1"/>
    <col min="9734" max="9734" width="7.44140625" style="184" customWidth="1"/>
    <col min="9735" max="9735" width="7.33203125" style="184" customWidth="1"/>
    <col min="9736" max="9736" width="17.109375" style="184" customWidth="1"/>
    <col min="9737" max="9984" width="8.88671875" style="184"/>
    <col min="9985" max="9985" width="27.6640625" style="184" customWidth="1"/>
    <col min="9986" max="9986" width="8.88671875" style="184"/>
    <col min="9987" max="9988" width="7.6640625" style="184" customWidth="1"/>
    <col min="9989" max="9989" width="11.6640625" style="184" customWidth="1"/>
    <col min="9990" max="9990" width="7.44140625" style="184" customWidth="1"/>
    <col min="9991" max="9991" width="7.33203125" style="184" customWidth="1"/>
    <col min="9992" max="9992" width="17.109375" style="184" customWidth="1"/>
    <col min="9993" max="10240" width="8.88671875" style="184"/>
    <col min="10241" max="10241" width="27.6640625" style="184" customWidth="1"/>
    <col min="10242" max="10242" width="8.88671875" style="184"/>
    <col min="10243" max="10244" width="7.6640625" style="184" customWidth="1"/>
    <col min="10245" max="10245" width="11.6640625" style="184" customWidth="1"/>
    <col min="10246" max="10246" width="7.44140625" style="184" customWidth="1"/>
    <col min="10247" max="10247" width="7.33203125" style="184" customWidth="1"/>
    <col min="10248" max="10248" width="17.109375" style="184" customWidth="1"/>
    <col min="10249" max="10496" width="8.88671875" style="184"/>
    <col min="10497" max="10497" width="27.6640625" style="184" customWidth="1"/>
    <col min="10498" max="10498" width="8.88671875" style="184"/>
    <col min="10499" max="10500" width="7.6640625" style="184" customWidth="1"/>
    <col min="10501" max="10501" width="11.6640625" style="184" customWidth="1"/>
    <col min="10502" max="10502" width="7.44140625" style="184" customWidth="1"/>
    <col min="10503" max="10503" width="7.33203125" style="184" customWidth="1"/>
    <col min="10504" max="10504" width="17.109375" style="184" customWidth="1"/>
    <col min="10505" max="10752" width="8.88671875" style="184"/>
    <col min="10753" max="10753" width="27.6640625" style="184" customWidth="1"/>
    <col min="10754" max="10754" width="8.88671875" style="184"/>
    <col min="10755" max="10756" width="7.6640625" style="184" customWidth="1"/>
    <col min="10757" max="10757" width="11.6640625" style="184" customWidth="1"/>
    <col min="10758" max="10758" width="7.44140625" style="184" customWidth="1"/>
    <col min="10759" max="10759" width="7.33203125" style="184" customWidth="1"/>
    <col min="10760" max="10760" width="17.109375" style="184" customWidth="1"/>
    <col min="10761" max="11008" width="8.88671875" style="184"/>
    <col min="11009" max="11009" width="27.6640625" style="184" customWidth="1"/>
    <col min="11010" max="11010" width="8.88671875" style="184"/>
    <col min="11011" max="11012" width="7.6640625" style="184" customWidth="1"/>
    <col min="11013" max="11013" width="11.6640625" style="184" customWidth="1"/>
    <col min="11014" max="11014" width="7.44140625" style="184" customWidth="1"/>
    <col min="11015" max="11015" width="7.33203125" style="184" customWidth="1"/>
    <col min="11016" max="11016" width="17.109375" style="184" customWidth="1"/>
    <col min="11017" max="11264" width="8.88671875" style="184"/>
    <col min="11265" max="11265" width="27.6640625" style="184" customWidth="1"/>
    <col min="11266" max="11266" width="8.88671875" style="184"/>
    <col min="11267" max="11268" width="7.6640625" style="184" customWidth="1"/>
    <col min="11269" max="11269" width="11.6640625" style="184" customWidth="1"/>
    <col min="11270" max="11270" width="7.44140625" style="184" customWidth="1"/>
    <col min="11271" max="11271" width="7.33203125" style="184" customWidth="1"/>
    <col min="11272" max="11272" width="17.109375" style="184" customWidth="1"/>
    <col min="11273" max="11520" width="8.88671875" style="184"/>
    <col min="11521" max="11521" width="27.6640625" style="184" customWidth="1"/>
    <col min="11522" max="11522" width="8.88671875" style="184"/>
    <col min="11523" max="11524" width="7.6640625" style="184" customWidth="1"/>
    <col min="11525" max="11525" width="11.6640625" style="184" customWidth="1"/>
    <col min="11526" max="11526" width="7.44140625" style="184" customWidth="1"/>
    <col min="11527" max="11527" width="7.33203125" style="184" customWidth="1"/>
    <col min="11528" max="11528" width="17.109375" style="184" customWidth="1"/>
    <col min="11529" max="11776" width="8.88671875" style="184"/>
    <col min="11777" max="11777" width="27.6640625" style="184" customWidth="1"/>
    <col min="11778" max="11778" width="8.88671875" style="184"/>
    <col min="11779" max="11780" width="7.6640625" style="184" customWidth="1"/>
    <col min="11781" max="11781" width="11.6640625" style="184" customWidth="1"/>
    <col min="11782" max="11782" width="7.44140625" style="184" customWidth="1"/>
    <col min="11783" max="11783" width="7.33203125" style="184" customWidth="1"/>
    <col min="11784" max="11784" width="17.109375" style="184" customWidth="1"/>
    <col min="11785" max="12032" width="8.88671875" style="184"/>
    <col min="12033" max="12033" width="27.6640625" style="184" customWidth="1"/>
    <col min="12034" max="12034" width="8.88671875" style="184"/>
    <col min="12035" max="12036" width="7.6640625" style="184" customWidth="1"/>
    <col min="12037" max="12037" width="11.6640625" style="184" customWidth="1"/>
    <col min="12038" max="12038" width="7.44140625" style="184" customWidth="1"/>
    <col min="12039" max="12039" width="7.33203125" style="184" customWidth="1"/>
    <col min="12040" max="12040" width="17.109375" style="184" customWidth="1"/>
    <col min="12041" max="12288" width="8.88671875" style="184"/>
    <col min="12289" max="12289" width="27.6640625" style="184" customWidth="1"/>
    <col min="12290" max="12290" width="8.88671875" style="184"/>
    <col min="12291" max="12292" width="7.6640625" style="184" customWidth="1"/>
    <col min="12293" max="12293" width="11.6640625" style="184" customWidth="1"/>
    <col min="12294" max="12294" width="7.44140625" style="184" customWidth="1"/>
    <col min="12295" max="12295" width="7.33203125" style="184" customWidth="1"/>
    <col min="12296" max="12296" width="17.109375" style="184" customWidth="1"/>
    <col min="12297" max="12544" width="8.88671875" style="184"/>
    <col min="12545" max="12545" width="27.6640625" style="184" customWidth="1"/>
    <col min="12546" max="12546" width="8.88671875" style="184"/>
    <col min="12547" max="12548" width="7.6640625" style="184" customWidth="1"/>
    <col min="12549" max="12549" width="11.6640625" style="184" customWidth="1"/>
    <col min="12550" max="12550" width="7.44140625" style="184" customWidth="1"/>
    <col min="12551" max="12551" width="7.33203125" style="184" customWidth="1"/>
    <col min="12552" max="12552" width="17.109375" style="184" customWidth="1"/>
    <col min="12553" max="12800" width="8.88671875" style="184"/>
    <col min="12801" max="12801" width="27.6640625" style="184" customWidth="1"/>
    <col min="12802" max="12802" width="8.88671875" style="184"/>
    <col min="12803" max="12804" width="7.6640625" style="184" customWidth="1"/>
    <col min="12805" max="12805" width="11.6640625" style="184" customWidth="1"/>
    <col min="12806" max="12806" width="7.44140625" style="184" customWidth="1"/>
    <col min="12807" max="12807" width="7.33203125" style="184" customWidth="1"/>
    <col min="12808" max="12808" width="17.109375" style="184" customWidth="1"/>
    <col min="12809" max="13056" width="8.88671875" style="184"/>
    <col min="13057" max="13057" width="27.6640625" style="184" customWidth="1"/>
    <col min="13058" max="13058" width="8.88671875" style="184"/>
    <col min="13059" max="13060" width="7.6640625" style="184" customWidth="1"/>
    <col min="13061" max="13061" width="11.6640625" style="184" customWidth="1"/>
    <col min="13062" max="13062" width="7.44140625" style="184" customWidth="1"/>
    <col min="13063" max="13063" width="7.33203125" style="184" customWidth="1"/>
    <col min="13064" max="13064" width="17.109375" style="184" customWidth="1"/>
    <col min="13065" max="13312" width="8.88671875" style="184"/>
    <col min="13313" max="13313" width="27.6640625" style="184" customWidth="1"/>
    <col min="13314" max="13314" width="8.88671875" style="184"/>
    <col min="13315" max="13316" width="7.6640625" style="184" customWidth="1"/>
    <col min="13317" max="13317" width="11.6640625" style="184" customWidth="1"/>
    <col min="13318" max="13318" width="7.44140625" style="184" customWidth="1"/>
    <col min="13319" max="13319" width="7.33203125" style="184" customWidth="1"/>
    <col min="13320" max="13320" width="17.109375" style="184" customWidth="1"/>
    <col min="13321" max="13568" width="8.88671875" style="184"/>
    <col min="13569" max="13569" width="27.6640625" style="184" customWidth="1"/>
    <col min="13570" max="13570" width="8.88671875" style="184"/>
    <col min="13571" max="13572" width="7.6640625" style="184" customWidth="1"/>
    <col min="13573" max="13573" width="11.6640625" style="184" customWidth="1"/>
    <col min="13574" max="13574" width="7.44140625" style="184" customWidth="1"/>
    <col min="13575" max="13575" width="7.33203125" style="184" customWidth="1"/>
    <col min="13576" max="13576" width="17.109375" style="184" customWidth="1"/>
    <col min="13577" max="13824" width="8.88671875" style="184"/>
    <col min="13825" max="13825" width="27.6640625" style="184" customWidth="1"/>
    <col min="13826" max="13826" width="8.88671875" style="184"/>
    <col min="13827" max="13828" width="7.6640625" style="184" customWidth="1"/>
    <col min="13829" max="13829" width="11.6640625" style="184" customWidth="1"/>
    <col min="13830" max="13830" width="7.44140625" style="184" customWidth="1"/>
    <col min="13831" max="13831" width="7.33203125" style="184" customWidth="1"/>
    <col min="13832" max="13832" width="17.109375" style="184" customWidth="1"/>
    <col min="13833" max="14080" width="8.88671875" style="184"/>
    <col min="14081" max="14081" width="27.6640625" style="184" customWidth="1"/>
    <col min="14082" max="14082" width="8.88671875" style="184"/>
    <col min="14083" max="14084" width="7.6640625" style="184" customWidth="1"/>
    <col min="14085" max="14085" width="11.6640625" style="184" customWidth="1"/>
    <col min="14086" max="14086" width="7.44140625" style="184" customWidth="1"/>
    <col min="14087" max="14087" width="7.33203125" style="184" customWidth="1"/>
    <col min="14088" max="14088" width="17.109375" style="184" customWidth="1"/>
    <col min="14089" max="14336" width="8.88671875" style="184"/>
    <col min="14337" max="14337" width="27.6640625" style="184" customWidth="1"/>
    <col min="14338" max="14338" width="8.88671875" style="184"/>
    <col min="14339" max="14340" width="7.6640625" style="184" customWidth="1"/>
    <col min="14341" max="14341" width="11.6640625" style="184" customWidth="1"/>
    <col min="14342" max="14342" width="7.44140625" style="184" customWidth="1"/>
    <col min="14343" max="14343" width="7.33203125" style="184" customWidth="1"/>
    <col min="14344" max="14344" width="17.109375" style="184" customWidth="1"/>
    <col min="14345" max="14592" width="8.88671875" style="184"/>
    <col min="14593" max="14593" width="27.6640625" style="184" customWidth="1"/>
    <col min="14594" max="14594" width="8.88671875" style="184"/>
    <col min="14595" max="14596" width="7.6640625" style="184" customWidth="1"/>
    <col min="14597" max="14597" width="11.6640625" style="184" customWidth="1"/>
    <col min="14598" max="14598" width="7.44140625" style="184" customWidth="1"/>
    <col min="14599" max="14599" width="7.33203125" style="184" customWidth="1"/>
    <col min="14600" max="14600" width="17.109375" style="184" customWidth="1"/>
    <col min="14601" max="14848" width="8.88671875" style="184"/>
    <col min="14849" max="14849" width="27.6640625" style="184" customWidth="1"/>
    <col min="14850" max="14850" width="8.88671875" style="184"/>
    <col min="14851" max="14852" width="7.6640625" style="184" customWidth="1"/>
    <col min="14853" max="14853" width="11.6640625" style="184" customWidth="1"/>
    <col min="14854" max="14854" width="7.44140625" style="184" customWidth="1"/>
    <col min="14855" max="14855" width="7.33203125" style="184" customWidth="1"/>
    <col min="14856" max="14856" width="17.109375" style="184" customWidth="1"/>
    <col min="14857" max="15104" width="8.88671875" style="184"/>
    <col min="15105" max="15105" width="27.6640625" style="184" customWidth="1"/>
    <col min="15106" max="15106" width="8.88671875" style="184"/>
    <col min="15107" max="15108" width="7.6640625" style="184" customWidth="1"/>
    <col min="15109" max="15109" width="11.6640625" style="184" customWidth="1"/>
    <col min="15110" max="15110" width="7.44140625" style="184" customWidth="1"/>
    <col min="15111" max="15111" width="7.33203125" style="184" customWidth="1"/>
    <col min="15112" max="15112" width="17.109375" style="184" customWidth="1"/>
    <col min="15113" max="15360" width="8.88671875" style="184"/>
    <col min="15361" max="15361" width="27.6640625" style="184" customWidth="1"/>
    <col min="15362" max="15362" width="8.88671875" style="184"/>
    <col min="15363" max="15364" width="7.6640625" style="184" customWidth="1"/>
    <col min="15365" max="15365" width="11.6640625" style="184" customWidth="1"/>
    <col min="15366" max="15366" width="7.44140625" style="184" customWidth="1"/>
    <col min="15367" max="15367" width="7.33203125" style="184" customWidth="1"/>
    <col min="15368" max="15368" width="17.109375" style="184" customWidth="1"/>
    <col min="15369" max="15616" width="8.88671875" style="184"/>
    <col min="15617" max="15617" width="27.6640625" style="184" customWidth="1"/>
    <col min="15618" max="15618" width="8.88671875" style="184"/>
    <col min="15619" max="15620" width="7.6640625" style="184" customWidth="1"/>
    <col min="15621" max="15621" width="11.6640625" style="184" customWidth="1"/>
    <col min="15622" max="15622" width="7.44140625" style="184" customWidth="1"/>
    <col min="15623" max="15623" width="7.33203125" style="184" customWidth="1"/>
    <col min="15624" max="15624" width="17.109375" style="184" customWidth="1"/>
    <col min="15625" max="15872" width="8.88671875" style="184"/>
    <col min="15873" max="15873" width="27.6640625" style="184" customWidth="1"/>
    <col min="15874" max="15874" width="8.88671875" style="184"/>
    <col min="15875" max="15876" width="7.6640625" style="184" customWidth="1"/>
    <col min="15877" max="15877" width="11.6640625" style="184" customWidth="1"/>
    <col min="15878" max="15878" width="7.44140625" style="184" customWidth="1"/>
    <col min="15879" max="15879" width="7.33203125" style="184" customWidth="1"/>
    <col min="15880" max="15880" width="17.109375" style="184" customWidth="1"/>
    <col min="15881" max="16128" width="8.88671875" style="184"/>
    <col min="16129" max="16129" width="27.6640625" style="184" customWidth="1"/>
    <col min="16130" max="16130" width="8.88671875" style="184"/>
    <col min="16131" max="16132" width="7.6640625" style="184" customWidth="1"/>
    <col min="16133" max="16133" width="11.6640625" style="184" customWidth="1"/>
    <col min="16134" max="16134" width="7.44140625" style="184" customWidth="1"/>
    <col min="16135" max="16135" width="7.33203125" style="184" customWidth="1"/>
    <col min="16136" max="16136" width="17.109375" style="184" customWidth="1"/>
    <col min="16137" max="16384" width="8.88671875" style="184"/>
  </cols>
  <sheetData>
    <row r="1" spans="1:256" ht="13.8" x14ac:dyDescent="0.3">
      <c r="A1" s="120" t="s">
        <v>0</v>
      </c>
      <c r="B1" s="120"/>
      <c r="C1" s="120"/>
      <c r="D1" s="120"/>
      <c r="E1" s="120"/>
      <c r="F1" s="120"/>
      <c r="G1" s="120"/>
      <c r="H1" s="120"/>
    </row>
    <row r="2" spans="1:256" x14ac:dyDescent="0.3">
      <c r="A2" s="185" t="s">
        <v>1</v>
      </c>
      <c r="B2" s="186"/>
      <c r="C2" s="186"/>
      <c r="D2" s="186"/>
      <c r="E2" s="186"/>
      <c r="F2" s="186"/>
      <c r="G2" s="186"/>
      <c r="H2" s="187"/>
    </row>
    <row r="3" spans="1:256" ht="13.5" customHeight="1" x14ac:dyDescent="0.25">
      <c r="A3" s="188" t="s">
        <v>247</v>
      </c>
      <c r="B3" s="188" t="s">
        <v>6</v>
      </c>
      <c r="C3" s="189" t="s">
        <v>248</v>
      </c>
      <c r="D3" s="189" t="s">
        <v>249</v>
      </c>
      <c r="E3" s="189" t="s">
        <v>250</v>
      </c>
      <c r="F3" s="190" t="s">
        <v>10</v>
      </c>
      <c r="G3" s="290" t="s">
        <v>4</v>
      </c>
      <c r="H3" s="189" t="s">
        <v>251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</row>
    <row r="4" spans="1:256" x14ac:dyDescent="0.3">
      <c r="A4" s="193" t="s">
        <v>322</v>
      </c>
      <c r="B4" s="194"/>
      <c r="C4" s="195"/>
      <c r="D4" s="195"/>
      <c r="E4" s="195"/>
      <c r="F4" s="195"/>
      <c r="G4" s="195"/>
      <c r="H4" s="306"/>
    </row>
    <row r="5" spans="1:256" ht="24.75" customHeight="1" x14ac:dyDescent="0.3">
      <c r="A5" s="197" t="s">
        <v>253</v>
      </c>
      <c r="B5" s="198">
        <v>100</v>
      </c>
      <c r="C5" s="199">
        <v>1.7</v>
      </c>
      <c r="D5" s="199">
        <v>5.07</v>
      </c>
      <c r="E5" s="199">
        <v>10.52</v>
      </c>
      <c r="F5" s="199">
        <v>95.4</v>
      </c>
      <c r="G5" s="200" t="s">
        <v>254</v>
      </c>
      <c r="H5" s="201" t="s">
        <v>255</v>
      </c>
    </row>
    <row r="6" spans="1:256" customFormat="1" ht="14.4" x14ac:dyDescent="0.3">
      <c r="A6" s="202" t="s">
        <v>93</v>
      </c>
      <c r="B6" s="298">
        <v>250</v>
      </c>
      <c r="C6" s="204">
        <v>16.91</v>
      </c>
      <c r="D6" s="204">
        <v>19.899999999999999</v>
      </c>
      <c r="E6" s="204">
        <v>42.64</v>
      </c>
      <c r="F6" s="204">
        <v>418</v>
      </c>
      <c r="G6" s="226" t="s">
        <v>323</v>
      </c>
      <c r="H6" s="202" t="s">
        <v>95</v>
      </c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2"/>
    </row>
    <row r="7" spans="1:256" x14ac:dyDescent="0.25">
      <c r="A7" s="307" t="s">
        <v>21</v>
      </c>
      <c r="B7" s="258">
        <v>215</v>
      </c>
      <c r="C7" s="288">
        <v>7.0000000000000007E-2</v>
      </c>
      <c r="D7" s="288">
        <v>0.02</v>
      </c>
      <c r="E7" s="288">
        <v>15</v>
      </c>
      <c r="F7" s="288">
        <v>60</v>
      </c>
      <c r="G7" s="258" t="s">
        <v>22</v>
      </c>
      <c r="H7" s="225" t="s">
        <v>23</v>
      </c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</row>
    <row r="8" spans="1:256" x14ac:dyDescent="0.3">
      <c r="A8" s="215" t="s">
        <v>45</v>
      </c>
      <c r="B8" s="289">
        <v>20</v>
      </c>
      <c r="C8" s="271">
        <v>1.3</v>
      </c>
      <c r="D8" s="271">
        <v>0.2</v>
      </c>
      <c r="E8" s="271">
        <v>8.6</v>
      </c>
      <c r="F8" s="271">
        <v>43</v>
      </c>
      <c r="G8" s="265" t="s">
        <v>46</v>
      </c>
      <c r="H8" s="208" t="s">
        <v>47</v>
      </c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</row>
    <row r="9" spans="1:256" x14ac:dyDescent="0.3">
      <c r="A9" s="218" t="s">
        <v>25</v>
      </c>
      <c r="B9" s="188">
        <f>SUM(B5:B8)</f>
        <v>585</v>
      </c>
      <c r="C9" s="290">
        <f>SUM(C5:C8)</f>
        <v>19.98</v>
      </c>
      <c r="D9" s="290">
        <f>SUM(D5:D8)</f>
        <v>25.189999999999998</v>
      </c>
      <c r="E9" s="290">
        <f>SUM(E5:E8)</f>
        <v>76.759999999999991</v>
      </c>
      <c r="F9" s="290">
        <f>SUM(F5:F8)</f>
        <v>616.4</v>
      </c>
      <c r="G9" s="290"/>
      <c r="H9" s="290"/>
    </row>
    <row r="10" spans="1:256" x14ac:dyDescent="0.3">
      <c r="A10" s="263" t="s">
        <v>211</v>
      </c>
      <c r="B10" s="263"/>
      <c r="C10" s="308"/>
      <c r="D10" s="308"/>
      <c r="E10" s="308"/>
      <c r="F10" s="308"/>
      <c r="G10" s="263"/>
      <c r="H10" s="263"/>
    </row>
    <row r="11" spans="1:256" x14ac:dyDescent="0.25">
      <c r="A11" s="208" t="s">
        <v>284</v>
      </c>
      <c r="B11" s="286">
        <v>50</v>
      </c>
      <c r="C11" s="231">
        <v>5.15</v>
      </c>
      <c r="D11" s="231">
        <v>5.07</v>
      </c>
      <c r="E11" s="231">
        <v>40.880000000000003</v>
      </c>
      <c r="F11" s="231">
        <v>219.57</v>
      </c>
      <c r="G11" s="210" t="s">
        <v>285</v>
      </c>
      <c r="H11" s="225" t="s">
        <v>286</v>
      </c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</row>
    <row r="12" spans="1:256" x14ac:dyDescent="0.25">
      <c r="A12" s="307" t="s">
        <v>21</v>
      </c>
      <c r="B12" s="258">
        <v>215</v>
      </c>
      <c r="C12" s="288">
        <v>7.0000000000000007E-2</v>
      </c>
      <c r="D12" s="288">
        <v>0.02</v>
      </c>
      <c r="E12" s="288">
        <v>15</v>
      </c>
      <c r="F12" s="288">
        <v>60</v>
      </c>
      <c r="G12" s="258" t="s">
        <v>22</v>
      </c>
      <c r="H12" s="225" t="s">
        <v>23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6" x14ac:dyDescent="0.3">
      <c r="A13" s="218" t="s">
        <v>25</v>
      </c>
      <c r="B13" s="188">
        <f>SUM(B11:B12)</f>
        <v>265</v>
      </c>
      <c r="C13" s="188">
        <f>SUM(C11:C12)</f>
        <v>5.2200000000000006</v>
      </c>
      <c r="D13" s="188">
        <f>SUM(D11:D12)</f>
        <v>5.09</v>
      </c>
      <c r="E13" s="188">
        <f>SUM(E11:E12)</f>
        <v>55.88</v>
      </c>
      <c r="F13" s="188">
        <f>SUM(F11:F12)</f>
        <v>279.57</v>
      </c>
      <c r="G13" s="188"/>
      <c r="H13" s="188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  <c r="IO13" s="246"/>
      <c r="IP13" s="246"/>
      <c r="IQ13" s="246"/>
      <c r="IR13" s="246"/>
      <c r="IS13" s="246"/>
      <c r="IT13" s="246"/>
      <c r="IU13" s="246"/>
    </row>
    <row r="14" spans="1:256" x14ac:dyDescent="0.3">
      <c r="A14" s="218" t="s">
        <v>184</v>
      </c>
      <c r="B14" s="188">
        <f>SUM(B9,B13)</f>
        <v>850</v>
      </c>
      <c r="C14" s="188">
        <f>SUM(C9,C13)</f>
        <v>25.200000000000003</v>
      </c>
      <c r="D14" s="188">
        <f>SUM(D9,D13)</f>
        <v>30.279999999999998</v>
      </c>
      <c r="E14" s="188">
        <f>SUM(E9,E13)</f>
        <v>132.63999999999999</v>
      </c>
      <c r="F14" s="188">
        <f>SUM(F9,F13)</f>
        <v>895.97</v>
      </c>
      <c r="G14" s="188"/>
      <c r="H14" s="188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  <c r="IO14" s="246"/>
      <c r="IP14" s="246"/>
      <c r="IQ14" s="246"/>
      <c r="IR14" s="246"/>
      <c r="IS14" s="246"/>
      <c r="IT14" s="246"/>
      <c r="IU14" s="246"/>
    </row>
    <row r="15" spans="1:256" x14ac:dyDescent="0.3">
      <c r="A15" s="185" t="s">
        <v>50</v>
      </c>
      <c r="B15" s="186"/>
      <c r="C15" s="186"/>
      <c r="D15" s="186"/>
      <c r="E15" s="186"/>
      <c r="F15" s="186"/>
      <c r="G15" s="186"/>
      <c r="H15" s="187"/>
      <c r="L15" s="222"/>
    </row>
    <row r="16" spans="1:256" ht="14.25" customHeight="1" x14ac:dyDescent="0.25">
      <c r="A16" s="188" t="s">
        <v>247</v>
      </c>
      <c r="B16" s="188" t="s">
        <v>6</v>
      </c>
      <c r="C16" s="189" t="s">
        <v>248</v>
      </c>
      <c r="D16" s="189" t="s">
        <v>249</v>
      </c>
      <c r="E16" s="189" t="s">
        <v>250</v>
      </c>
      <c r="F16" s="190" t="s">
        <v>10</v>
      </c>
      <c r="G16" s="290" t="s">
        <v>4</v>
      </c>
      <c r="H16" s="189" t="s">
        <v>251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</row>
    <row r="17" spans="1:256" x14ac:dyDescent="0.3">
      <c r="A17" s="193" t="s">
        <v>322</v>
      </c>
      <c r="B17" s="194"/>
      <c r="C17" s="195"/>
      <c r="D17" s="195"/>
      <c r="E17" s="195"/>
      <c r="F17" s="195"/>
      <c r="G17" s="194"/>
      <c r="H17" s="196"/>
    </row>
    <row r="18" spans="1:256" s="269" customFormat="1" ht="25.95" customHeight="1" x14ac:dyDescent="0.25">
      <c r="A18" s="221" t="s">
        <v>256</v>
      </c>
      <c r="B18" s="223">
        <v>70</v>
      </c>
      <c r="C18" s="199">
        <v>2.99</v>
      </c>
      <c r="D18" s="199">
        <v>10</v>
      </c>
      <c r="E18" s="199">
        <v>2.15</v>
      </c>
      <c r="F18" s="199">
        <v>110.46</v>
      </c>
      <c r="G18" s="224" t="s">
        <v>257</v>
      </c>
      <c r="H18" s="225" t="s">
        <v>258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</row>
    <row r="19" spans="1:256" ht="15" customHeight="1" x14ac:dyDescent="0.3">
      <c r="A19" s="208" t="s">
        <v>51</v>
      </c>
      <c r="B19" s="292">
        <v>200</v>
      </c>
      <c r="C19" s="292">
        <v>20.56</v>
      </c>
      <c r="D19" s="292">
        <v>18.16</v>
      </c>
      <c r="E19" s="292">
        <v>56.38</v>
      </c>
      <c r="F19" s="292">
        <v>481.5</v>
      </c>
      <c r="G19" s="226" t="s">
        <v>52</v>
      </c>
      <c r="H19" s="235" t="s">
        <v>53</v>
      </c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285"/>
      <c r="FK19" s="285"/>
      <c r="FL19" s="285"/>
      <c r="FM19" s="285"/>
      <c r="FN19" s="285"/>
      <c r="FO19" s="285"/>
      <c r="FP19" s="285"/>
      <c r="FQ19" s="285"/>
      <c r="FR19" s="285"/>
      <c r="FS19" s="285"/>
      <c r="FT19" s="285"/>
      <c r="FU19" s="285"/>
      <c r="FV19" s="285"/>
      <c r="FW19" s="285"/>
      <c r="FX19" s="285"/>
      <c r="FY19" s="285"/>
      <c r="FZ19" s="285"/>
      <c r="GA19" s="285"/>
      <c r="GB19" s="285"/>
      <c r="GC19" s="285"/>
      <c r="GD19" s="285"/>
      <c r="GE19" s="285"/>
      <c r="GF19" s="285"/>
      <c r="GG19" s="285"/>
      <c r="GH19" s="285"/>
      <c r="GI19" s="285"/>
      <c r="GJ19" s="285"/>
      <c r="GK19" s="285"/>
      <c r="GL19" s="285"/>
      <c r="GM19" s="285"/>
      <c r="GN19" s="285"/>
      <c r="GO19" s="285"/>
      <c r="GP19" s="285"/>
      <c r="GQ19" s="285"/>
      <c r="GR19" s="285"/>
      <c r="GS19" s="285"/>
      <c r="GT19" s="285"/>
      <c r="GU19" s="285"/>
      <c r="GV19" s="285"/>
      <c r="GW19" s="285"/>
      <c r="GX19" s="285"/>
      <c r="GY19" s="285"/>
      <c r="GZ19" s="285"/>
      <c r="HA19" s="285"/>
      <c r="HB19" s="285"/>
      <c r="HC19" s="285"/>
      <c r="HD19" s="285"/>
      <c r="HE19" s="285"/>
      <c r="HF19" s="285"/>
      <c r="HG19" s="285"/>
      <c r="HH19" s="285"/>
      <c r="HI19" s="285"/>
      <c r="HJ19" s="285"/>
      <c r="HK19" s="285"/>
      <c r="HL19" s="285"/>
      <c r="HM19" s="285"/>
      <c r="HN19" s="285"/>
      <c r="HO19" s="285"/>
      <c r="HP19" s="285"/>
      <c r="HQ19" s="285"/>
      <c r="HR19" s="285"/>
      <c r="HS19" s="285"/>
      <c r="HT19" s="285"/>
      <c r="HU19" s="285"/>
      <c r="HV19" s="285"/>
      <c r="HW19" s="285"/>
      <c r="HX19" s="285"/>
      <c r="HY19" s="285"/>
      <c r="HZ19" s="285"/>
      <c r="IA19" s="285"/>
      <c r="IB19" s="285"/>
      <c r="IC19" s="285"/>
      <c r="ID19" s="285"/>
      <c r="IE19" s="285"/>
      <c r="IF19" s="285"/>
      <c r="IG19" s="285"/>
      <c r="IH19" s="285"/>
      <c r="II19" s="285"/>
      <c r="IJ19" s="285"/>
      <c r="IK19" s="285"/>
      <c r="IL19" s="285"/>
      <c r="IM19" s="285"/>
      <c r="IN19" s="285"/>
      <c r="IO19" s="285"/>
      <c r="IP19" s="285"/>
      <c r="IQ19" s="285"/>
      <c r="IR19" s="285"/>
      <c r="IS19" s="285"/>
      <c r="IT19" s="285"/>
      <c r="IU19" s="285"/>
      <c r="IV19" s="285"/>
    </row>
    <row r="20" spans="1:256" x14ac:dyDescent="0.25">
      <c r="A20" s="307" t="s">
        <v>21</v>
      </c>
      <c r="B20" s="258">
        <v>215</v>
      </c>
      <c r="C20" s="288">
        <v>7.0000000000000007E-2</v>
      </c>
      <c r="D20" s="288">
        <v>0.02</v>
      </c>
      <c r="E20" s="288">
        <v>15</v>
      </c>
      <c r="F20" s="288">
        <v>60</v>
      </c>
      <c r="G20" s="258" t="s">
        <v>22</v>
      </c>
      <c r="H20" s="225" t="s">
        <v>23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</row>
    <row r="21" spans="1:256" x14ac:dyDescent="0.3">
      <c r="A21" s="215" t="s">
        <v>48</v>
      </c>
      <c r="B21" s="216">
        <v>20</v>
      </c>
      <c r="C21" s="231">
        <v>1.6</v>
      </c>
      <c r="D21" s="231">
        <v>0.2</v>
      </c>
      <c r="E21" s="231">
        <v>10.199999999999999</v>
      </c>
      <c r="F21" s="231">
        <v>50</v>
      </c>
      <c r="G21" s="210" t="s">
        <v>46</v>
      </c>
      <c r="H21" s="217" t="s">
        <v>49</v>
      </c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285"/>
      <c r="FK21" s="285"/>
      <c r="FL21" s="285"/>
      <c r="FM21" s="285"/>
      <c r="FN21" s="285"/>
      <c r="FO21" s="285"/>
      <c r="FP21" s="285"/>
      <c r="FQ21" s="285"/>
      <c r="FR21" s="285"/>
      <c r="FS21" s="285"/>
      <c r="FT21" s="285"/>
      <c r="FU21" s="285"/>
      <c r="FV21" s="285"/>
      <c r="FW21" s="285"/>
      <c r="FX21" s="285"/>
      <c r="FY21" s="285"/>
      <c r="FZ21" s="285"/>
      <c r="GA21" s="285"/>
      <c r="GB21" s="285"/>
      <c r="GC21" s="285"/>
      <c r="GD21" s="285"/>
      <c r="GE21" s="285"/>
      <c r="GF21" s="285"/>
      <c r="GG21" s="285"/>
      <c r="GH21" s="285"/>
      <c r="GI21" s="285"/>
      <c r="GJ21" s="285"/>
      <c r="GK21" s="285"/>
      <c r="GL21" s="285"/>
      <c r="GM21" s="285"/>
      <c r="GN21" s="285"/>
      <c r="GO21" s="285"/>
      <c r="GP21" s="285"/>
      <c r="GQ21" s="285"/>
      <c r="GR21" s="285"/>
      <c r="GS21" s="285"/>
      <c r="GT21" s="285"/>
      <c r="GU21" s="285"/>
      <c r="GV21" s="285"/>
      <c r="GW21" s="285"/>
      <c r="GX21" s="285"/>
      <c r="GY21" s="285"/>
      <c r="GZ21" s="285"/>
      <c r="HA21" s="285"/>
      <c r="HB21" s="285"/>
      <c r="HC21" s="285"/>
      <c r="HD21" s="285"/>
      <c r="HE21" s="285"/>
      <c r="HF21" s="285"/>
      <c r="HG21" s="285"/>
      <c r="HH21" s="285"/>
      <c r="HI21" s="285"/>
      <c r="HJ21" s="285"/>
      <c r="HK21" s="285"/>
      <c r="HL21" s="285"/>
      <c r="HM21" s="285"/>
      <c r="HN21" s="285"/>
      <c r="HO21" s="285"/>
      <c r="HP21" s="285"/>
      <c r="HQ21" s="285"/>
      <c r="HR21" s="285"/>
      <c r="HS21" s="285"/>
      <c r="HT21" s="285"/>
      <c r="HU21" s="285"/>
      <c r="HV21" s="285"/>
      <c r="HW21" s="285"/>
      <c r="HX21" s="285"/>
      <c r="HY21" s="285"/>
      <c r="HZ21" s="285"/>
      <c r="IA21" s="285"/>
      <c r="IB21" s="285"/>
      <c r="IC21" s="285"/>
      <c r="ID21" s="285"/>
      <c r="IE21" s="285"/>
      <c r="IF21" s="285"/>
      <c r="IG21" s="285"/>
      <c r="IH21" s="285"/>
      <c r="II21" s="285"/>
      <c r="IJ21" s="285"/>
      <c r="IK21" s="285"/>
      <c r="IL21" s="285"/>
      <c r="IM21" s="285"/>
      <c r="IN21" s="285"/>
      <c r="IO21" s="285"/>
      <c r="IP21" s="285"/>
      <c r="IQ21" s="285"/>
      <c r="IR21" s="285"/>
      <c r="IS21" s="285"/>
      <c r="IT21" s="285"/>
      <c r="IU21" s="285"/>
    </row>
    <row r="22" spans="1:256" x14ac:dyDescent="0.3">
      <c r="A22" s="218" t="s">
        <v>25</v>
      </c>
      <c r="B22" s="188">
        <f>SUM(B18:B21)</f>
        <v>505</v>
      </c>
      <c r="C22" s="290">
        <f>SUM(C18:C21)</f>
        <v>25.22</v>
      </c>
      <c r="D22" s="290">
        <f>SUM(D18:D21)</f>
        <v>28.38</v>
      </c>
      <c r="E22" s="290">
        <f>SUM(E18:E21)</f>
        <v>83.73</v>
      </c>
      <c r="F22" s="290">
        <f>SUM(F18:F21)</f>
        <v>701.96</v>
      </c>
      <c r="G22" s="290"/>
      <c r="H22" s="290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</row>
    <row r="23" spans="1:256" x14ac:dyDescent="0.3">
      <c r="A23" s="263" t="s">
        <v>211</v>
      </c>
      <c r="B23" s="263"/>
      <c r="C23" s="308"/>
      <c r="D23" s="308"/>
      <c r="E23" s="308"/>
      <c r="F23" s="308"/>
      <c r="G23" s="263"/>
      <c r="H23" s="263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  <c r="IO23" s="246"/>
      <c r="IP23" s="246"/>
      <c r="IQ23" s="246"/>
      <c r="IR23" s="246"/>
      <c r="IS23" s="246"/>
      <c r="IT23" s="246"/>
      <c r="IU23" s="246"/>
    </row>
    <row r="24" spans="1:256" s="269" customFormat="1" ht="12.6" customHeight="1" x14ac:dyDescent="0.25">
      <c r="A24" s="208" t="s">
        <v>259</v>
      </c>
      <c r="B24" s="216">
        <v>50</v>
      </c>
      <c r="C24" s="199">
        <v>3.5</v>
      </c>
      <c r="D24" s="199">
        <v>2.8</v>
      </c>
      <c r="E24" s="199">
        <v>15.1</v>
      </c>
      <c r="F24" s="199">
        <v>102.4</v>
      </c>
      <c r="G24" s="210" t="s">
        <v>260</v>
      </c>
      <c r="H24" s="229" t="s">
        <v>261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</row>
    <row r="25" spans="1:256" x14ac:dyDescent="0.25">
      <c r="A25" s="307" t="s">
        <v>21</v>
      </c>
      <c r="B25" s="258">
        <v>215</v>
      </c>
      <c r="C25" s="288">
        <v>7.0000000000000007E-2</v>
      </c>
      <c r="D25" s="288">
        <v>0.02</v>
      </c>
      <c r="E25" s="288">
        <v>15</v>
      </c>
      <c r="F25" s="288">
        <v>60</v>
      </c>
      <c r="G25" s="258" t="s">
        <v>22</v>
      </c>
      <c r="H25" s="225" t="s">
        <v>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</row>
    <row r="26" spans="1:256" x14ac:dyDescent="0.3">
      <c r="A26" s="218" t="s">
        <v>25</v>
      </c>
      <c r="B26" s="188">
        <f>SUM(B24:B25)</f>
        <v>265</v>
      </c>
      <c r="C26" s="188">
        <f>SUM(C24:C25)</f>
        <v>3.57</v>
      </c>
      <c r="D26" s="188">
        <f>SUM(D24:D25)</f>
        <v>2.82</v>
      </c>
      <c r="E26" s="188">
        <f>SUM(E24:E25)</f>
        <v>30.1</v>
      </c>
      <c r="F26" s="188">
        <f>SUM(F24:F25)</f>
        <v>162.4</v>
      </c>
      <c r="G26" s="188"/>
      <c r="H26" s="188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</row>
    <row r="27" spans="1:256" x14ac:dyDescent="0.3">
      <c r="A27" s="218" t="s">
        <v>184</v>
      </c>
      <c r="B27" s="188">
        <f>SUM(B22,B26)</f>
        <v>770</v>
      </c>
      <c r="C27" s="188">
        <f>SUM(C22,C26)</f>
        <v>28.79</v>
      </c>
      <c r="D27" s="188">
        <f>SUM(D22,D26)</f>
        <v>31.2</v>
      </c>
      <c r="E27" s="188">
        <f>SUM(E22,E26)</f>
        <v>113.83000000000001</v>
      </c>
      <c r="F27" s="188">
        <f>SUM(F22,F26)</f>
        <v>864.36</v>
      </c>
      <c r="G27" s="188"/>
      <c r="H27" s="188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</row>
    <row r="28" spans="1:256" x14ac:dyDescent="0.3">
      <c r="A28" s="185" t="s">
        <v>72</v>
      </c>
      <c r="B28" s="186"/>
      <c r="C28" s="186"/>
      <c r="D28" s="186"/>
      <c r="E28" s="186"/>
      <c r="F28" s="186"/>
      <c r="G28" s="186"/>
      <c r="H28" s="187"/>
    </row>
    <row r="29" spans="1:256" ht="14.25" customHeight="1" x14ac:dyDescent="0.25">
      <c r="A29" s="188" t="s">
        <v>247</v>
      </c>
      <c r="B29" s="188" t="s">
        <v>6</v>
      </c>
      <c r="C29" s="189" t="s">
        <v>248</v>
      </c>
      <c r="D29" s="189" t="s">
        <v>249</v>
      </c>
      <c r="E29" s="189" t="s">
        <v>250</v>
      </c>
      <c r="F29" s="190" t="s">
        <v>10</v>
      </c>
      <c r="G29" s="290" t="s">
        <v>4</v>
      </c>
      <c r="H29" s="189" t="s">
        <v>251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</row>
    <row r="30" spans="1:256" x14ac:dyDescent="0.3">
      <c r="A30" s="193" t="s">
        <v>322</v>
      </c>
      <c r="B30" s="194"/>
      <c r="C30" s="195"/>
      <c r="D30" s="195"/>
      <c r="E30" s="195"/>
      <c r="F30" s="195"/>
      <c r="G30" s="194"/>
      <c r="H30" s="196"/>
    </row>
    <row r="31" spans="1:256" ht="13.5" customHeight="1" x14ac:dyDescent="0.25">
      <c r="A31" s="197" t="s">
        <v>262</v>
      </c>
      <c r="B31" s="198">
        <v>50</v>
      </c>
      <c r="C31" s="199">
        <v>0.55000000000000004</v>
      </c>
      <c r="D31" s="199">
        <v>0.1</v>
      </c>
      <c r="E31" s="199">
        <v>1.9</v>
      </c>
      <c r="F31" s="199">
        <v>11</v>
      </c>
      <c r="G31" s="200" t="s">
        <v>263</v>
      </c>
      <c r="H31" s="229" t="s">
        <v>264</v>
      </c>
    </row>
    <row r="32" spans="1:256" s="207" customFormat="1" ht="12.75" customHeight="1" x14ac:dyDescent="0.25">
      <c r="A32" s="202" t="s">
        <v>83</v>
      </c>
      <c r="B32" s="292">
        <v>100</v>
      </c>
      <c r="C32" s="292">
        <v>18.5</v>
      </c>
      <c r="D32" s="292">
        <v>17.7</v>
      </c>
      <c r="E32" s="292">
        <v>23.5</v>
      </c>
      <c r="F32" s="292">
        <v>287.7</v>
      </c>
      <c r="G32" s="292" t="s">
        <v>84</v>
      </c>
      <c r="H32" s="235" t="s">
        <v>85</v>
      </c>
    </row>
    <row r="33" spans="1:255" ht="12.75" customHeight="1" x14ac:dyDescent="0.3">
      <c r="A33" s="253" t="s">
        <v>36</v>
      </c>
      <c r="B33" s="198">
        <v>180</v>
      </c>
      <c r="C33" s="231">
        <v>3.67</v>
      </c>
      <c r="D33" s="231">
        <v>5.76</v>
      </c>
      <c r="E33" s="231">
        <v>24.53</v>
      </c>
      <c r="F33" s="231">
        <v>164.7</v>
      </c>
      <c r="G33" s="272" t="s">
        <v>37</v>
      </c>
      <c r="H33" s="253" t="s">
        <v>38</v>
      </c>
    </row>
    <row r="34" spans="1:255" x14ac:dyDescent="0.25">
      <c r="A34" s="307" t="s">
        <v>21</v>
      </c>
      <c r="B34" s="258">
        <v>215</v>
      </c>
      <c r="C34" s="288">
        <v>7.0000000000000007E-2</v>
      </c>
      <c r="D34" s="288">
        <v>0.02</v>
      </c>
      <c r="E34" s="288">
        <v>15</v>
      </c>
      <c r="F34" s="288">
        <v>60</v>
      </c>
      <c r="G34" s="258" t="s">
        <v>22</v>
      </c>
      <c r="H34" s="225" t="s">
        <v>23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</row>
    <row r="35" spans="1:255" x14ac:dyDescent="0.3">
      <c r="A35" s="215" t="s">
        <v>45</v>
      </c>
      <c r="B35" s="289">
        <v>20</v>
      </c>
      <c r="C35" s="271">
        <v>1.3</v>
      </c>
      <c r="D35" s="271">
        <v>0.2</v>
      </c>
      <c r="E35" s="271">
        <v>8.6</v>
      </c>
      <c r="F35" s="271">
        <v>43</v>
      </c>
      <c r="G35" s="265" t="s">
        <v>46</v>
      </c>
      <c r="H35" s="208" t="s">
        <v>47</v>
      </c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5"/>
      <c r="EB35" s="285"/>
      <c r="EC35" s="285"/>
      <c r="ED35" s="285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5"/>
      <c r="FL35" s="285"/>
      <c r="FM35" s="285"/>
      <c r="FN35" s="285"/>
      <c r="FO35" s="285"/>
      <c r="FP35" s="285"/>
      <c r="FQ35" s="285"/>
      <c r="FR35" s="285"/>
      <c r="FS35" s="285"/>
      <c r="FT35" s="285"/>
      <c r="FU35" s="285"/>
      <c r="FV35" s="285"/>
      <c r="FW35" s="285"/>
      <c r="FX35" s="285"/>
      <c r="FY35" s="285"/>
      <c r="FZ35" s="285"/>
      <c r="GA35" s="285"/>
      <c r="GB35" s="285"/>
      <c r="GC35" s="285"/>
      <c r="GD35" s="285"/>
      <c r="GE35" s="285"/>
      <c r="GF35" s="285"/>
      <c r="GG35" s="285"/>
      <c r="GH35" s="285"/>
      <c r="GI35" s="285"/>
      <c r="GJ35" s="285"/>
      <c r="GK35" s="285"/>
      <c r="GL35" s="285"/>
      <c r="GM35" s="285"/>
      <c r="GN35" s="285"/>
      <c r="GO35" s="285"/>
      <c r="GP35" s="285"/>
      <c r="GQ35" s="285"/>
      <c r="GR35" s="285"/>
      <c r="GS35" s="285"/>
      <c r="GT35" s="285"/>
      <c r="GU35" s="285"/>
      <c r="GV35" s="285"/>
      <c r="GW35" s="285"/>
      <c r="GX35" s="285"/>
      <c r="GY35" s="285"/>
      <c r="GZ35" s="285"/>
      <c r="HA35" s="285"/>
      <c r="HB35" s="285"/>
      <c r="HC35" s="285"/>
      <c r="HD35" s="285"/>
      <c r="HE35" s="285"/>
      <c r="HF35" s="285"/>
      <c r="HG35" s="285"/>
      <c r="HH35" s="285"/>
      <c r="HI35" s="285"/>
      <c r="HJ35" s="285"/>
      <c r="HK35" s="285"/>
      <c r="HL35" s="285"/>
      <c r="HM35" s="285"/>
      <c r="HN35" s="285"/>
      <c r="HO35" s="285"/>
      <c r="HP35" s="285"/>
      <c r="HQ35" s="285"/>
      <c r="HR35" s="285"/>
      <c r="HS35" s="285"/>
      <c r="HT35" s="285"/>
      <c r="HU35" s="285"/>
      <c r="HV35" s="285"/>
      <c r="HW35" s="285"/>
      <c r="HX35" s="285"/>
      <c r="HY35" s="285"/>
      <c r="HZ35" s="285"/>
      <c r="IA35" s="285"/>
      <c r="IB35" s="285"/>
      <c r="IC35" s="285"/>
      <c r="ID35" s="285"/>
      <c r="IE35" s="285"/>
      <c r="IF35" s="285"/>
      <c r="IG35" s="285"/>
      <c r="IH35" s="285"/>
      <c r="II35" s="285"/>
      <c r="IJ35" s="285"/>
      <c r="IK35" s="285"/>
      <c r="IL35" s="285"/>
      <c r="IM35" s="285"/>
      <c r="IN35" s="285"/>
      <c r="IO35" s="285"/>
      <c r="IP35" s="285"/>
      <c r="IQ35" s="285"/>
      <c r="IR35" s="285"/>
      <c r="IS35" s="285"/>
      <c r="IT35" s="285"/>
      <c r="IU35" s="285"/>
    </row>
    <row r="36" spans="1:255" x14ac:dyDescent="0.3">
      <c r="A36" s="218" t="s">
        <v>25</v>
      </c>
      <c r="B36" s="188">
        <f>SUM(B31:B35)</f>
        <v>565</v>
      </c>
      <c r="C36" s="290">
        <f>SUM(C31:C35)</f>
        <v>24.09</v>
      </c>
      <c r="D36" s="290">
        <f>SUM(D31:D35)</f>
        <v>23.78</v>
      </c>
      <c r="E36" s="290">
        <f>SUM(E31:E35)</f>
        <v>73.53</v>
      </c>
      <c r="F36" s="290">
        <f>SUM(F31:F35)</f>
        <v>566.4</v>
      </c>
      <c r="G36" s="290"/>
      <c r="H36" s="290"/>
    </row>
    <row r="37" spans="1:255" x14ac:dyDescent="0.3">
      <c r="A37" s="263" t="s">
        <v>211</v>
      </c>
      <c r="B37" s="263"/>
      <c r="C37" s="308"/>
      <c r="D37" s="308"/>
      <c r="E37" s="308"/>
      <c r="F37" s="308"/>
      <c r="G37" s="263"/>
      <c r="H37" s="263"/>
    </row>
    <row r="38" spans="1:255" x14ac:dyDescent="0.25">
      <c r="A38" s="287" t="s">
        <v>163</v>
      </c>
      <c r="B38" s="198">
        <v>50</v>
      </c>
      <c r="C38" s="231">
        <v>3.54</v>
      </c>
      <c r="D38" s="231">
        <v>6.57</v>
      </c>
      <c r="E38" s="231">
        <v>27.87</v>
      </c>
      <c r="F38" s="231">
        <v>185</v>
      </c>
      <c r="G38" s="258" t="s">
        <v>164</v>
      </c>
      <c r="H38" s="225" t="s">
        <v>165</v>
      </c>
    </row>
    <row r="39" spans="1:255" x14ac:dyDescent="0.25">
      <c r="A39" s="307" t="s">
        <v>21</v>
      </c>
      <c r="B39" s="258">
        <v>215</v>
      </c>
      <c r="C39" s="288">
        <v>7.0000000000000007E-2</v>
      </c>
      <c r="D39" s="288">
        <v>0.02</v>
      </c>
      <c r="E39" s="288">
        <v>15</v>
      </c>
      <c r="F39" s="288">
        <v>60</v>
      </c>
      <c r="G39" s="258" t="s">
        <v>22</v>
      </c>
      <c r="H39" s="225" t="s">
        <v>23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</row>
    <row r="40" spans="1:255" x14ac:dyDescent="0.3">
      <c r="A40" s="218" t="s">
        <v>25</v>
      </c>
      <c r="B40" s="188">
        <f>SUM(B38:B39)</f>
        <v>265</v>
      </c>
      <c r="C40" s="188">
        <f>SUM(C38:C39)</f>
        <v>3.61</v>
      </c>
      <c r="D40" s="188">
        <f>SUM(D38:D39)</f>
        <v>6.59</v>
      </c>
      <c r="E40" s="188">
        <f>SUM(E38:E39)</f>
        <v>42.870000000000005</v>
      </c>
      <c r="F40" s="188">
        <f>SUM(F38:F39)</f>
        <v>245</v>
      </c>
      <c r="G40" s="188"/>
      <c r="H40" s="188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</row>
    <row r="41" spans="1:255" x14ac:dyDescent="0.3">
      <c r="A41" s="218" t="s">
        <v>184</v>
      </c>
      <c r="B41" s="188">
        <f>SUM(B36,B40)</f>
        <v>830</v>
      </c>
      <c r="C41" s="188">
        <f>SUM(C36,C40)</f>
        <v>27.7</v>
      </c>
      <c r="D41" s="188">
        <f>SUM(D36,D40)</f>
        <v>30.37</v>
      </c>
      <c r="E41" s="188">
        <f>SUM(E36,E40)</f>
        <v>116.4</v>
      </c>
      <c r="F41" s="188">
        <f>SUM(F36,F40)</f>
        <v>811.4</v>
      </c>
      <c r="G41" s="188"/>
      <c r="H41" s="188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</row>
    <row r="42" spans="1:255" x14ac:dyDescent="0.3">
      <c r="A42" s="185" t="s">
        <v>92</v>
      </c>
      <c r="B42" s="186"/>
      <c r="C42" s="186"/>
      <c r="D42" s="186"/>
      <c r="E42" s="186"/>
      <c r="F42" s="186"/>
      <c r="G42" s="186"/>
      <c r="H42" s="187"/>
    </row>
    <row r="43" spans="1:255" ht="14.25" customHeight="1" x14ac:dyDescent="0.25">
      <c r="A43" s="188" t="s">
        <v>247</v>
      </c>
      <c r="B43" s="188" t="s">
        <v>6</v>
      </c>
      <c r="C43" s="189" t="s">
        <v>248</v>
      </c>
      <c r="D43" s="189" t="s">
        <v>249</v>
      </c>
      <c r="E43" s="189" t="s">
        <v>250</v>
      </c>
      <c r="F43" s="190" t="s">
        <v>10</v>
      </c>
      <c r="G43" s="290" t="s">
        <v>4</v>
      </c>
      <c r="H43" s="189" t="s">
        <v>251</v>
      </c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</row>
    <row r="44" spans="1:255" x14ac:dyDescent="0.3">
      <c r="A44" s="193" t="s">
        <v>322</v>
      </c>
      <c r="B44" s="194"/>
      <c r="C44" s="195"/>
      <c r="D44" s="195"/>
      <c r="E44" s="195"/>
      <c r="F44" s="195"/>
      <c r="G44" s="194"/>
      <c r="H44" s="196"/>
    </row>
    <row r="45" spans="1:255" x14ac:dyDescent="0.25">
      <c r="A45" s="236" t="s">
        <v>265</v>
      </c>
      <c r="B45" s="223">
        <v>100</v>
      </c>
      <c r="C45" s="237">
        <v>0.94</v>
      </c>
      <c r="D45" s="237">
        <v>10.14</v>
      </c>
      <c r="E45" s="237">
        <v>2.38</v>
      </c>
      <c r="F45" s="237">
        <v>104.9</v>
      </c>
      <c r="G45" s="200" t="s">
        <v>266</v>
      </c>
      <c r="H45" s="225" t="s">
        <v>267</v>
      </c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</row>
    <row r="46" spans="1:255" s="192" customFormat="1" x14ac:dyDescent="0.25">
      <c r="A46" s="197" t="s">
        <v>131</v>
      </c>
      <c r="B46" s="223">
        <v>100</v>
      </c>
      <c r="C46" s="231">
        <v>16.309999999999999</v>
      </c>
      <c r="D46" s="231">
        <v>9.5399999999999991</v>
      </c>
      <c r="E46" s="231">
        <v>12.3</v>
      </c>
      <c r="F46" s="231">
        <v>200.8</v>
      </c>
      <c r="G46" s="262" t="s">
        <v>132</v>
      </c>
      <c r="H46" s="225" t="s">
        <v>133</v>
      </c>
    </row>
    <row r="47" spans="1:255" x14ac:dyDescent="0.3">
      <c r="A47" s="197" t="s">
        <v>104</v>
      </c>
      <c r="B47" s="288">
        <v>180</v>
      </c>
      <c r="C47" s="288">
        <v>10.32</v>
      </c>
      <c r="D47" s="288">
        <v>7.31</v>
      </c>
      <c r="E47" s="288">
        <v>46.37</v>
      </c>
      <c r="F47" s="288">
        <v>292.5</v>
      </c>
      <c r="G47" s="288" t="s">
        <v>309</v>
      </c>
      <c r="H47" s="293" t="s">
        <v>106</v>
      </c>
    </row>
    <row r="48" spans="1:255" x14ac:dyDescent="0.25">
      <c r="A48" s="307" t="s">
        <v>21</v>
      </c>
      <c r="B48" s="258">
        <v>215</v>
      </c>
      <c r="C48" s="288">
        <v>7.0000000000000007E-2</v>
      </c>
      <c r="D48" s="288">
        <v>0.02</v>
      </c>
      <c r="E48" s="288">
        <v>15</v>
      </c>
      <c r="F48" s="288">
        <v>60</v>
      </c>
      <c r="G48" s="258" t="s">
        <v>22</v>
      </c>
      <c r="H48" s="225" t="s">
        <v>23</v>
      </c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</row>
    <row r="49" spans="1:256" x14ac:dyDescent="0.3">
      <c r="A49" s="215" t="s">
        <v>48</v>
      </c>
      <c r="B49" s="216">
        <v>20</v>
      </c>
      <c r="C49" s="231">
        <v>1.6</v>
      </c>
      <c r="D49" s="231">
        <v>0.2</v>
      </c>
      <c r="E49" s="231">
        <v>10.199999999999999</v>
      </c>
      <c r="F49" s="231">
        <v>50</v>
      </c>
      <c r="G49" s="210" t="s">
        <v>46</v>
      </c>
      <c r="H49" s="217" t="s">
        <v>49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85"/>
      <c r="DE49" s="285"/>
      <c r="DF49" s="285"/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285"/>
      <c r="DR49" s="285"/>
      <c r="DS49" s="285"/>
      <c r="DT49" s="285"/>
      <c r="DU49" s="285"/>
      <c r="DV49" s="285"/>
      <c r="DW49" s="285"/>
      <c r="DX49" s="285"/>
      <c r="DY49" s="285"/>
      <c r="DZ49" s="285"/>
      <c r="EA49" s="285"/>
      <c r="EB49" s="285"/>
      <c r="EC49" s="285"/>
      <c r="ED49" s="285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285"/>
      <c r="FG49" s="285"/>
      <c r="FH49" s="285"/>
      <c r="FI49" s="285"/>
      <c r="FJ49" s="285"/>
      <c r="FK49" s="285"/>
      <c r="FL49" s="285"/>
      <c r="FM49" s="285"/>
      <c r="FN49" s="285"/>
      <c r="FO49" s="285"/>
      <c r="FP49" s="285"/>
      <c r="FQ49" s="285"/>
      <c r="FR49" s="285"/>
      <c r="FS49" s="285"/>
      <c r="FT49" s="285"/>
      <c r="FU49" s="285"/>
      <c r="FV49" s="285"/>
      <c r="FW49" s="285"/>
      <c r="FX49" s="285"/>
      <c r="FY49" s="285"/>
      <c r="FZ49" s="285"/>
      <c r="GA49" s="285"/>
      <c r="GB49" s="285"/>
      <c r="GC49" s="285"/>
      <c r="GD49" s="285"/>
      <c r="GE49" s="285"/>
      <c r="GF49" s="285"/>
      <c r="GG49" s="285"/>
      <c r="GH49" s="285"/>
      <c r="GI49" s="285"/>
      <c r="GJ49" s="285"/>
      <c r="GK49" s="285"/>
      <c r="GL49" s="285"/>
      <c r="GM49" s="285"/>
      <c r="GN49" s="285"/>
      <c r="GO49" s="285"/>
      <c r="GP49" s="285"/>
      <c r="GQ49" s="285"/>
      <c r="GR49" s="285"/>
      <c r="GS49" s="285"/>
      <c r="GT49" s="285"/>
      <c r="GU49" s="285"/>
      <c r="GV49" s="285"/>
      <c r="GW49" s="285"/>
      <c r="GX49" s="285"/>
      <c r="GY49" s="285"/>
      <c r="GZ49" s="285"/>
      <c r="HA49" s="285"/>
      <c r="HB49" s="285"/>
      <c r="HC49" s="285"/>
      <c r="HD49" s="285"/>
      <c r="HE49" s="285"/>
      <c r="HF49" s="285"/>
      <c r="HG49" s="285"/>
      <c r="HH49" s="285"/>
      <c r="HI49" s="285"/>
      <c r="HJ49" s="285"/>
      <c r="HK49" s="285"/>
      <c r="HL49" s="285"/>
      <c r="HM49" s="285"/>
      <c r="HN49" s="285"/>
      <c r="HO49" s="285"/>
      <c r="HP49" s="285"/>
      <c r="HQ49" s="285"/>
      <c r="HR49" s="285"/>
      <c r="HS49" s="285"/>
      <c r="HT49" s="285"/>
      <c r="HU49" s="285"/>
      <c r="HV49" s="285"/>
      <c r="HW49" s="285"/>
      <c r="HX49" s="285"/>
      <c r="HY49" s="285"/>
      <c r="HZ49" s="285"/>
      <c r="IA49" s="285"/>
      <c r="IB49" s="285"/>
      <c r="IC49" s="285"/>
      <c r="ID49" s="285"/>
      <c r="IE49" s="285"/>
      <c r="IF49" s="285"/>
      <c r="IG49" s="285"/>
      <c r="IH49" s="285"/>
      <c r="II49" s="285"/>
      <c r="IJ49" s="285"/>
      <c r="IK49" s="285"/>
      <c r="IL49" s="285"/>
      <c r="IM49" s="285"/>
      <c r="IN49" s="285"/>
      <c r="IO49" s="285"/>
      <c r="IP49" s="285"/>
      <c r="IQ49" s="285"/>
      <c r="IR49" s="285"/>
      <c r="IS49" s="285"/>
      <c r="IT49" s="285"/>
      <c r="IU49" s="285"/>
    </row>
    <row r="50" spans="1:256" x14ac:dyDescent="0.3">
      <c r="A50" s="218" t="s">
        <v>25</v>
      </c>
      <c r="B50" s="188">
        <f>SUM(B45:B49)</f>
        <v>615</v>
      </c>
      <c r="C50" s="290">
        <f>SUM(C45:C49)</f>
        <v>29.240000000000002</v>
      </c>
      <c r="D50" s="290">
        <f>SUM(D45:D49)</f>
        <v>27.209999999999997</v>
      </c>
      <c r="E50" s="290">
        <f>SUM(E45:E49)</f>
        <v>86.25</v>
      </c>
      <c r="F50" s="290">
        <f>SUM(F45:F49)</f>
        <v>708.2</v>
      </c>
      <c r="G50" s="290"/>
      <c r="H50" s="290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  <c r="HG50" s="246"/>
      <c r="HH50" s="246"/>
      <c r="HI50" s="246"/>
      <c r="HJ50" s="246"/>
      <c r="HK50" s="246"/>
      <c r="HL50" s="246"/>
      <c r="HM50" s="246"/>
      <c r="HN50" s="246"/>
      <c r="HO50" s="246"/>
      <c r="HP50" s="246"/>
      <c r="HQ50" s="246"/>
      <c r="HR50" s="246"/>
      <c r="HS50" s="246"/>
      <c r="HT50" s="246"/>
      <c r="HU50" s="246"/>
      <c r="HV50" s="246"/>
      <c r="HW50" s="246"/>
      <c r="HX50" s="246"/>
      <c r="HY50" s="246"/>
      <c r="HZ50" s="246"/>
      <c r="IA50" s="246"/>
      <c r="IB50" s="246"/>
      <c r="IC50" s="246"/>
      <c r="ID50" s="246"/>
      <c r="IE50" s="246"/>
      <c r="IF50" s="246"/>
      <c r="IG50" s="246"/>
      <c r="IH50" s="246"/>
      <c r="II50" s="246"/>
      <c r="IJ50" s="246"/>
      <c r="IK50" s="246"/>
      <c r="IL50" s="246"/>
      <c r="IM50" s="246"/>
      <c r="IN50" s="246"/>
      <c r="IO50" s="246"/>
      <c r="IP50" s="246"/>
      <c r="IQ50" s="246"/>
      <c r="IR50" s="246"/>
      <c r="IS50" s="246"/>
      <c r="IT50" s="246"/>
      <c r="IU50" s="246"/>
    </row>
    <row r="51" spans="1:256" x14ac:dyDescent="0.3">
      <c r="A51" s="263" t="s">
        <v>211</v>
      </c>
      <c r="B51" s="263"/>
      <c r="C51" s="308"/>
      <c r="D51" s="308"/>
      <c r="E51" s="308"/>
      <c r="F51" s="308"/>
      <c r="G51" s="263"/>
      <c r="H51" s="263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  <c r="GQ51" s="246"/>
      <c r="GR51" s="246"/>
      <c r="GS51" s="246"/>
      <c r="GT51" s="246"/>
      <c r="GU51" s="246"/>
      <c r="GV51" s="246"/>
      <c r="GW51" s="246"/>
      <c r="GX51" s="246"/>
      <c r="GY51" s="246"/>
      <c r="GZ51" s="246"/>
      <c r="HA51" s="246"/>
      <c r="HB51" s="246"/>
      <c r="HC51" s="246"/>
      <c r="HD51" s="246"/>
      <c r="HE51" s="246"/>
      <c r="HF51" s="246"/>
      <c r="HG51" s="246"/>
      <c r="HH51" s="246"/>
      <c r="HI51" s="246"/>
      <c r="HJ51" s="246"/>
      <c r="HK51" s="246"/>
      <c r="HL51" s="246"/>
      <c r="HM51" s="246"/>
      <c r="HN51" s="246"/>
      <c r="HO51" s="246"/>
      <c r="HP51" s="246"/>
      <c r="HQ51" s="246"/>
      <c r="HR51" s="246"/>
      <c r="HS51" s="246"/>
      <c r="HT51" s="246"/>
      <c r="HU51" s="246"/>
      <c r="HV51" s="246"/>
      <c r="HW51" s="246"/>
      <c r="HX51" s="246"/>
      <c r="HY51" s="246"/>
      <c r="HZ51" s="246"/>
      <c r="IA51" s="246"/>
      <c r="IB51" s="246"/>
      <c r="IC51" s="246"/>
      <c r="ID51" s="246"/>
      <c r="IE51" s="246"/>
      <c r="IF51" s="246"/>
      <c r="IG51" s="246"/>
      <c r="IH51" s="246"/>
      <c r="II51" s="246"/>
      <c r="IJ51" s="246"/>
      <c r="IK51" s="246"/>
      <c r="IL51" s="246"/>
      <c r="IM51" s="246"/>
      <c r="IN51" s="246"/>
      <c r="IO51" s="246"/>
      <c r="IP51" s="246"/>
      <c r="IQ51" s="246"/>
      <c r="IR51" s="246"/>
      <c r="IS51" s="246"/>
      <c r="IT51" s="246"/>
      <c r="IU51" s="246"/>
    </row>
    <row r="52" spans="1:256" s="269" customFormat="1" x14ac:dyDescent="0.25">
      <c r="A52" s="215" t="s">
        <v>268</v>
      </c>
      <c r="B52" s="243">
        <v>50</v>
      </c>
      <c r="C52" s="199">
        <v>3.5</v>
      </c>
      <c r="D52" s="199">
        <v>4.01</v>
      </c>
      <c r="E52" s="199">
        <v>24.35</v>
      </c>
      <c r="F52" s="199">
        <v>147.5</v>
      </c>
      <c r="G52" s="244" t="s">
        <v>269</v>
      </c>
      <c r="H52" s="229" t="s">
        <v>270</v>
      </c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</row>
    <row r="53" spans="1:256" x14ac:dyDescent="0.25">
      <c r="A53" s="307" t="s">
        <v>21</v>
      </c>
      <c r="B53" s="258">
        <v>215</v>
      </c>
      <c r="C53" s="288">
        <v>7.0000000000000007E-2</v>
      </c>
      <c r="D53" s="288">
        <v>0.02</v>
      </c>
      <c r="E53" s="288">
        <v>15</v>
      </c>
      <c r="F53" s="288">
        <v>60</v>
      </c>
      <c r="G53" s="258" t="s">
        <v>22</v>
      </c>
      <c r="H53" s="225" t="s">
        <v>23</v>
      </c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</row>
    <row r="54" spans="1:256" x14ac:dyDescent="0.3">
      <c r="A54" s="218" t="s">
        <v>25</v>
      </c>
      <c r="B54" s="188">
        <f>SUM(B52:B53)</f>
        <v>265</v>
      </c>
      <c r="C54" s="188">
        <f>SUM(C52:C53)</f>
        <v>3.57</v>
      </c>
      <c r="D54" s="188">
        <f>SUM(D52:D53)</f>
        <v>4.0299999999999994</v>
      </c>
      <c r="E54" s="188">
        <f>SUM(E52:E53)</f>
        <v>39.35</v>
      </c>
      <c r="F54" s="188">
        <f>SUM(F52:F53)</f>
        <v>207.5</v>
      </c>
      <c r="G54" s="188"/>
      <c r="H54" s="188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</row>
    <row r="55" spans="1:256" x14ac:dyDescent="0.3">
      <c r="A55" s="218" t="s">
        <v>184</v>
      </c>
      <c r="B55" s="188">
        <f>SUM(B50,B54)</f>
        <v>880</v>
      </c>
      <c r="C55" s="188">
        <f>SUM(C50,C54)</f>
        <v>32.81</v>
      </c>
      <c r="D55" s="188">
        <f>SUM(D50,D54)</f>
        <v>31.239999999999995</v>
      </c>
      <c r="E55" s="188">
        <f>SUM(E50,E54)</f>
        <v>125.6</v>
      </c>
      <c r="F55" s="188">
        <f>SUM(F50,F54)</f>
        <v>915.7</v>
      </c>
      <c r="G55" s="188"/>
      <c r="H55" s="188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</row>
    <row r="56" spans="1:256" x14ac:dyDescent="0.3">
      <c r="A56" s="185" t="s">
        <v>111</v>
      </c>
      <c r="B56" s="186"/>
      <c r="C56" s="186"/>
      <c r="D56" s="186"/>
      <c r="E56" s="186"/>
      <c r="F56" s="186"/>
      <c r="G56" s="186"/>
      <c r="H56" s="187"/>
    </row>
    <row r="57" spans="1:256" ht="12" customHeight="1" x14ac:dyDescent="0.25">
      <c r="A57" s="188" t="s">
        <v>247</v>
      </c>
      <c r="B57" s="188" t="s">
        <v>6</v>
      </c>
      <c r="C57" s="189" t="s">
        <v>248</v>
      </c>
      <c r="D57" s="189" t="s">
        <v>249</v>
      </c>
      <c r="E57" s="189" t="s">
        <v>250</v>
      </c>
      <c r="F57" s="190" t="s">
        <v>10</v>
      </c>
      <c r="G57" s="290" t="s">
        <v>4</v>
      </c>
      <c r="H57" s="189" t="s">
        <v>251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</row>
    <row r="58" spans="1:256" x14ac:dyDescent="0.3">
      <c r="A58" s="193" t="s">
        <v>322</v>
      </c>
      <c r="B58" s="194"/>
      <c r="C58" s="195"/>
      <c r="D58" s="195"/>
      <c r="E58" s="195"/>
      <c r="F58" s="195"/>
      <c r="G58" s="194"/>
      <c r="H58" s="196"/>
    </row>
    <row r="59" spans="1:256" ht="24" x14ac:dyDescent="0.3">
      <c r="A59" s="197" t="s">
        <v>324</v>
      </c>
      <c r="B59" s="198">
        <v>50</v>
      </c>
      <c r="C59" s="271">
        <v>0.55000000000000004</v>
      </c>
      <c r="D59" s="271">
        <v>0.1</v>
      </c>
      <c r="E59" s="271">
        <v>1.9</v>
      </c>
      <c r="F59" s="271">
        <v>11</v>
      </c>
      <c r="G59" s="272" t="s">
        <v>263</v>
      </c>
      <c r="H59" s="253" t="s">
        <v>264</v>
      </c>
    </row>
    <row r="60" spans="1:256" customFormat="1" ht="14.4" x14ac:dyDescent="0.3">
      <c r="A60" s="202" t="s">
        <v>93</v>
      </c>
      <c r="B60" s="298">
        <v>250</v>
      </c>
      <c r="C60" s="204">
        <v>16.91</v>
      </c>
      <c r="D60" s="204">
        <v>19.899999999999999</v>
      </c>
      <c r="E60" s="204">
        <v>42.64</v>
      </c>
      <c r="F60" s="204">
        <v>418</v>
      </c>
      <c r="G60" s="226" t="s">
        <v>323</v>
      </c>
      <c r="H60" s="202" t="s">
        <v>95</v>
      </c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x14ac:dyDescent="0.25">
      <c r="A61" s="307" t="s">
        <v>21</v>
      </c>
      <c r="B61" s="258">
        <v>215</v>
      </c>
      <c r="C61" s="288">
        <v>7.0000000000000007E-2</v>
      </c>
      <c r="D61" s="288">
        <v>0.02</v>
      </c>
      <c r="E61" s="288">
        <v>15</v>
      </c>
      <c r="F61" s="288">
        <v>60</v>
      </c>
      <c r="G61" s="258" t="s">
        <v>22</v>
      </c>
      <c r="H61" s="225" t="s">
        <v>23</v>
      </c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</row>
    <row r="62" spans="1:256" x14ac:dyDescent="0.3">
      <c r="A62" s="215" t="s">
        <v>45</v>
      </c>
      <c r="B62" s="289">
        <v>20</v>
      </c>
      <c r="C62" s="271">
        <v>1.3</v>
      </c>
      <c r="D62" s="271">
        <v>0.2</v>
      </c>
      <c r="E62" s="271">
        <v>8.6</v>
      </c>
      <c r="F62" s="271">
        <v>43</v>
      </c>
      <c r="G62" s="265" t="s">
        <v>46</v>
      </c>
      <c r="H62" s="208" t="s">
        <v>47</v>
      </c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85"/>
      <c r="DE62" s="285"/>
      <c r="DF62" s="285"/>
      <c r="DG62" s="285"/>
      <c r="DH62" s="285"/>
      <c r="DI62" s="285"/>
      <c r="DJ62" s="285"/>
      <c r="DK62" s="285"/>
      <c r="DL62" s="285"/>
      <c r="DM62" s="285"/>
      <c r="DN62" s="285"/>
      <c r="DO62" s="285"/>
      <c r="DP62" s="285"/>
      <c r="DQ62" s="285"/>
      <c r="DR62" s="285"/>
      <c r="DS62" s="285"/>
      <c r="DT62" s="285"/>
      <c r="DU62" s="285"/>
      <c r="DV62" s="285"/>
      <c r="DW62" s="285"/>
      <c r="DX62" s="285"/>
      <c r="DY62" s="285"/>
      <c r="DZ62" s="285"/>
      <c r="EA62" s="285"/>
      <c r="EB62" s="285"/>
      <c r="EC62" s="285"/>
      <c r="ED62" s="285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5"/>
      <c r="FB62" s="285"/>
      <c r="FC62" s="285"/>
      <c r="FD62" s="285"/>
      <c r="FE62" s="285"/>
      <c r="FF62" s="285"/>
      <c r="FG62" s="285"/>
      <c r="FH62" s="285"/>
      <c r="FI62" s="285"/>
      <c r="FJ62" s="285"/>
      <c r="FK62" s="285"/>
      <c r="FL62" s="285"/>
      <c r="FM62" s="285"/>
      <c r="FN62" s="285"/>
      <c r="FO62" s="285"/>
      <c r="FP62" s="285"/>
      <c r="FQ62" s="285"/>
      <c r="FR62" s="285"/>
      <c r="FS62" s="285"/>
      <c r="FT62" s="285"/>
      <c r="FU62" s="285"/>
      <c r="FV62" s="285"/>
      <c r="FW62" s="285"/>
      <c r="FX62" s="285"/>
      <c r="FY62" s="285"/>
      <c r="FZ62" s="285"/>
      <c r="GA62" s="285"/>
      <c r="GB62" s="285"/>
      <c r="GC62" s="285"/>
      <c r="GD62" s="285"/>
      <c r="GE62" s="285"/>
      <c r="GF62" s="285"/>
      <c r="GG62" s="285"/>
      <c r="GH62" s="285"/>
      <c r="GI62" s="285"/>
      <c r="GJ62" s="285"/>
      <c r="GK62" s="285"/>
      <c r="GL62" s="285"/>
      <c r="GM62" s="285"/>
      <c r="GN62" s="285"/>
      <c r="GO62" s="285"/>
      <c r="GP62" s="285"/>
      <c r="GQ62" s="285"/>
      <c r="GR62" s="285"/>
      <c r="GS62" s="285"/>
      <c r="GT62" s="285"/>
      <c r="GU62" s="285"/>
      <c r="GV62" s="285"/>
      <c r="GW62" s="285"/>
      <c r="GX62" s="285"/>
      <c r="GY62" s="285"/>
      <c r="GZ62" s="285"/>
      <c r="HA62" s="285"/>
      <c r="HB62" s="285"/>
      <c r="HC62" s="285"/>
      <c r="HD62" s="285"/>
      <c r="HE62" s="285"/>
      <c r="HF62" s="285"/>
      <c r="HG62" s="285"/>
      <c r="HH62" s="285"/>
      <c r="HI62" s="285"/>
      <c r="HJ62" s="285"/>
      <c r="HK62" s="285"/>
      <c r="HL62" s="285"/>
      <c r="HM62" s="285"/>
      <c r="HN62" s="285"/>
      <c r="HO62" s="285"/>
      <c r="HP62" s="285"/>
      <c r="HQ62" s="285"/>
      <c r="HR62" s="285"/>
      <c r="HS62" s="285"/>
      <c r="HT62" s="285"/>
      <c r="HU62" s="285"/>
      <c r="HV62" s="285"/>
      <c r="HW62" s="285"/>
      <c r="HX62" s="285"/>
      <c r="HY62" s="285"/>
      <c r="HZ62" s="285"/>
      <c r="IA62" s="285"/>
      <c r="IB62" s="285"/>
      <c r="IC62" s="285"/>
      <c r="ID62" s="285"/>
      <c r="IE62" s="285"/>
      <c r="IF62" s="285"/>
      <c r="IG62" s="285"/>
      <c r="IH62" s="285"/>
      <c r="II62" s="285"/>
      <c r="IJ62" s="285"/>
      <c r="IK62" s="285"/>
      <c r="IL62" s="285"/>
      <c r="IM62" s="285"/>
      <c r="IN62" s="285"/>
      <c r="IO62" s="285"/>
      <c r="IP62" s="285"/>
      <c r="IQ62" s="285"/>
      <c r="IR62" s="285"/>
      <c r="IS62" s="285"/>
      <c r="IT62" s="285"/>
      <c r="IU62" s="285"/>
    </row>
    <row r="63" spans="1:256" x14ac:dyDescent="0.3">
      <c r="A63" s="218" t="s">
        <v>25</v>
      </c>
      <c r="B63" s="188">
        <f>SUM(B59:B62)</f>
        <v>535</v>
      </c>
      <c r="C63" s="290">
        <f>SUM(C59:C62)</f>
        <v>18.830000000000002</v>
      </c>
      <c r="D63" s="290">
        <f>SUM(D59:D62)</f>
        <v>20.22</v>
      </c>
      <c r="E63" s="290">
        <f>SUM(E59:E62)</f>
        <v>68.14</v>
      </c>
      <c r="F63" s="290">
        <f>SUM(F59:F62)</f>
        <v>532</v>
      </c>
      <c r="G63" s="290"/>
      <c r="H63" s="290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</row>
    <row r="64" spans="1:256" x14ac:dyDescent="0.3">
      <c r="A64" s="263" t="s">
        <v>211</v>
      </c>
      <c r="B64" s="263"/>
      <c r="C64" s="308"/>
      <c r="D64" s="308"/>
      <c r="E64" s="308"/>
      <c r="F64" s="308"/>
      <c r="G64" s="263"/>
      <c r="H64" s="263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</row>
    <row r="65" spans="1:255" ht="24" x14ac:dyDescent="0.3">
      <c r="A65" s="221" t="s">
        <v>310</v>
      </c>
      <c r="B65" s="297">
        <v>50</v>
      </c>
      <c r="C65" s="231">
        <v>4.3600000000000003</v>
      </c>
      <c r="D65" s="231">
        <v>4.84</v>
      </c>
      <c r="E65" s="231">
        <v>29.04</v>
      </c>
      <c r="F65" s="231">
        <v>180.87</v>
      </c>
      <c r="G65" s="258" t="s">
        <v>195</v>
      </c>
      <c r="H65" s="253" t="s">
        <v>196</v>
      </c>
    </row>
    <row r="66" spans="1:255" x14ac:dyDescent="0.25">
      <c r="A66" s="307" t="s">
        <v>21</v>
      </c>
      <c r="B66" s="258">
        <v>215</v>
      </c>
      <c r="C66" s="288">
        <v>7.0000000000000007E-2</v>
      </c>
      <c r="D66" s="288">
        <v>0.02</v>
      </c>
      <c r="E66" s="288">
        <v>15</v>
      </c>
      <c r="F66" s="288">
        <v>60</v>
      </c>
      <c r="G66" s="258" t="s">
        <v>22</v>
      </c>
      <c r="H66" s="225" t="s">
        <v>23</v>
      </c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</row>
    <row r="67" spans="1:255" x14ac:dyDescent="0.3">
      <c r="A67" s="218" t="s">
        <v>25</v>
      </c>
      <c r="B67" s="188">
        <f>SUM(B65:B66)</f>
        <v>265</v>
      </c>
      <c r="C67" s="188">
        <f>SUM(C65:C66)</f>
        <v>4.4300000000000006</v>
      </c>
      <c r="D67" s="188">
        <f>SUM(D65:D66)</f>
        <v>4.8599999999999994</v>
      </c>
      <c r="E67" s="188">
        <f>SUM(E65:E66)</f>
        <v>44.04</v>
      </c>
      <c r="F67" s="188">
        <f>SUM(F65:F66)</f>
        <v>240.87</v>
      </c>
      <c r="G67" s="188"/>
      <c r="H67" s="188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  <c r="FH67" s="246"/>
      <c r="FI67" s="246"/>
      <c r="FJ67" s="246"/>
      <c r="FK67" s="246"/>
      <c r="FL67" s="246"/>
      <c r="FM67" s="246"/>
      <c r="FN67" s="246"/>
      <c r="FO67" s="246"/>
      <c r="FP67" s="246"/>
      <c r="FQ67" s="246"/>
      <c r="FR67" s="246"/>
      <c r="FS67" s="246"/>
      <c r="FT67" s="246"/>
      <c r="FU67" s="246"/>
      <c r="FV67" s="246"/>
      <c r="FW67" s="246"/>
      <c r="FX67" s="246"/>
      <c r="FY67" s="246"/>
      <c r="FZ67" s="246"/>
      <c r="GA67" s="246"/>
      <c r="GB67" s="246"/>
      <c r="GC67" s="246"/>
      <c r="GD67" s="246"/>
      <c r="GE67" s="246"/>
      <c r="GF67" s="246"/>
      <c r="GG67" s="246"/>
      <c r="GH67" s="246"/>
      <c r="GI67" s="246"/>
      <c r="GJ67" s="246"/>
      <c r="GK67" s="246"/>
      <c r="GL67" s="246"/>
      <c r="GM67" s="246"/>
      <c r="GN67" s="246"/>
      <c r="GO67" s="246"/>
      <c r="GP67" s="246"/>
      <c r="GQ67" s="246"/>
      <c r="GR67" s="246"/>
      <c r="GS67" s="246"/>
      <c r="GT67" s="246"/>
      <c r="GU67" s="246"/>
      <c r="GV67" s="246"/>
      <c r="GW67" s="246"/>
      <c r="GX67" s="246"/>
      <c r="GY67" s="246"/>
      <c r="GZ67" s="246"/>
      <c r="HA67" s="246"/>
      <c r="HB67" s="246"/>
      <c r="HC67" s="246"/>
      <c r="HD67" s="246"/>
      <c r="HE67" s="246"/>
      <c r="HF67" s="246"/>
      <c r="HG67" s="246"/>
      <c r="HH67" s="246"/>
      <c r="HI67" s="246"/>
      <c r="HJ67" s="246"/>
      <c r="HK67" s="246"/>
      <c r="HL67" s="246"/>
      <c r="HM67" s="246"/>
      <c r="HN67" s="246"/>
      <c r="HO67" s="246"/>
      <c r="HP67" s="246"/>
      <c r="HQ67" s="246"/>
      <c r="HR67" s="246"/>
      <c r="HS67" s="246"/>
      <c r="HT67" s="246"/>
      <c r="HU67" s="246"/>
      <c r="HV67" s="246"/>
      <c r="HW67" s="246"/>
      <c r="HX67" s="246"/>
      <c r="HY67" s="246"/>
      <c r="HZ67" s="246"/>
      <c r="IA67" s="246"/>
      <c r="IB67" s="246"/>
      <c r="IC67" s="246"/>
      <c r="ID67" s="246"/>
      <c r="IE67" s="246"/>
      <c r="IF67" s="246"/>
      <c r="IG67" s="246"/>
      <c r="IH67" s="246"/>
      <c r="II67" s="246"/>
      <c r="IJ67" s="246"/>
      <c r="IK67" s="246"/>
      <c r="IL67" s="246"/>
      <c r="IM67" s="246"/>
      <c r="IN67" s="246"/>
      <c r="IO67" s="246"/>
      <c r="IP67" s="246"/>
      <c r="IQ67" s="246"/>
      <c r="IR67" s="246"/>
      <c r="IS67" s="246"/>
      <c r="IT67" s="246"/>
      <c r="IU67" s="246"/>
    </row>
    <row r="68" spans="1:255" x14ac:dyDescent="0.3">
      <c r="A68" s="218" t="s">
        <v>184</v>
      </c>
      <c r="B68" s="188">
        <f>SUM(B63,B67)</f>
        <v>800</v>
      </c>
      <c r="C68" s="188">
        <f>SUM(C63,C67)</f>
        <v>23.26</v>
      </c>
      <c r="D68" s="188">
        <f>SUM(D63,D67)</f>
        <v>25.08</v>
      </c>
      <c r="E68" s="188">
        <f>SUM(E63,E67)</f>
        <v>112.18</v>
      </c>
      <c r="F68" s="188">
        <f>SUM(F63,F67)</f>
        <v>772.87</v>
      </c>
      <c r="G68" s="188"/>
      <c r="H68" s="188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  <c r="EG68" s="246"/>
      <c r="EH68" s="246"/>
      <c r="EI68" s="246"/>
      <c r="EJ68" s="246"/>
      <c r="EK68" s="246"/>
      <c r="EL68" s="246"/>
      <c r="EM68" s="246"/>
      <c r="EN68" s="246"/>
      <c r="EO68" s="246"/>
      <c r="EP68" s="246"/>
      <c r="EQ68" s="246"/>
      <c r="ER68" s="246"/>
      <c r="ES68" s="246"/>
      <c r="ET68" s="246"/>
      <c r="EU68" s="246"/>
      <c r="EV68" s="246"/>
      <c r="EW68" s="246"/>
      <c r="EX68" s="246"/>
      <c r="EY68" s="246"/>
      <c r="EZ68" s="246"/>
      <c r="FA68" s="246"/>
      <c r="FB68" s="246"/>
      <c r="FC68" s="246"/>
      <c r="FD68" s="246"/>
      <c r="FE68" s="246"/>
      <c r="FF68" s="246"/>
      <c r="FG68" s="246"/>
      <c r="FH68" s="246"/>
      <c r="FI68" s="246"/>
      <c r="FJ68" s="246"/>
      <c r="FK68" s="246"/>
      <c r="FL68" s="246"/>
      <c r="FM68" s="246"/>
      <c r="FN68" s="246"/>
      <c r="FO68" s="246"/>
      <c r="FP68" s="246"/>
      <c r="FQ68" s="246"/>
      <c r="FR68" s="246"/>
      <c r="FS68" s="246"/>
      <c r="FT68" s="246"/>
      <c r="FU68" s="246"/>
      <c r="FV68" s="246"/>
      <c r="FW68" s="246"/>
      <c r="FX68" s="246"/>
      <c r="FY68" s="246"/>
      <c r="FZ68" s="246"/>
      <c r="GA68" s="246"/>
      <c r="GB68" s="246"/>
      <c r="GC68" s="246"/>
      <c r="GD68" s="246"/>
      <c r="GE68" s="246"/>
      <c r="GF68" s="246"/>
      <c r="GG68" s="246"/>
      <c r="GH68" s="246"/>
      <c r="GI68" s="246"/>
      <c r="GJ68" s="246"/>
      <c r="GK68" s="246"/>
      <c r="GL68" s="246"/>
      <c r="GM68" s="246"/>
      <c r="GN68" s="246"/>
      <c r="GO68" s="246"/>
      <c r="GP68" s="246"/>
      <c r="GQ68" s="246"/>
      <c r="GR68" s="246"/>
      <c r="GS68" s="246"/>
      <c r="GT68" s="246"/>
      <c r="GU68" s="246"/>
      <c r="GV68" s="246"/>
      <c r="GW68" s="246"/>
      <c r="GX68" s="246"/>
      <c r="GY68" s="246"/>
      <c r="GZ68" s="246"/>
      <c r="HA68" s="246"/>
      <c r="HB68" s="246"/>
      <c r="HC68" s="246"/>
      <c r="HD68" s="246"/>
      <c r="HE68" s="246"/>
      <c r="HF68" s="246"/>
      <c r="HG68" s="246"/>
      <c r="HH68" s="246"/>
      <c r="HI68" s="246"/>
      <c r="HJ68" s="246"/>
      <c r="HK68" s="246"/>
      <c r="HL68" s="246"/>
      <c r="HM68" s="246"/>
      <c r="HN68" s="246"/>
      <c r="HO68" s="246"/>
      <c r="HP68" s="246"/>
      <c r="HQ68" s="246"/>
      <c r="HR68" s="246"/>
      <c r="HS68" s="246"/>
      <c r="HT68" s="246"/>
      <c r="HU68" s="246"/>
      <c r="HV68" s="246"/>
      <c r="HW68" s="246"/>
      <c r="HX68" s="246"/>
      <c r="HY68" s="246"/>
      <c r="HZ68" s="246"/>
      <c r="IA68" s="246"/>
      <c r="IB68" s="246"/>
      <c r="IC68" s="246"/>
      <c r="ID68" s="246"/>
      <c r="IE68" s="246"/>
      <c r="IF68" s="246"/>
      <c r="IG68" s="246"/>
      <c r="IH68" s="246"/>
      <c r="II68" s="246"/>
      <c r="IJ68" s="246"/>
      <c r="IK68" s="246"/>
      <c r="IL68" s="246"/>
      <c r="IM68" s="246"/>
      <c r="IN68" s="246"/>
      <c r="IO68" s="246"/>
      <c r="IP68" s="246"/>
      <c r="IQ68" s="246"/>
      <c r="IR68" s="246"/>
      <c r="IS68" s="246"/>
      <c r="IT68" s="246"/>
      <c r="IU68" s="246"/>
    </row>
    <row r="69" spans="1:255" x14ac:dyDescent="0.3">
      <c r="A69" s="185" t="s">
        <v>124</v>
      </c>
      <c r="B69" s="186"/>
      <c r="C69" s="186"/>
      <c r="D69" s="186"/>
      <c r="E69" s="186"/>
      <c r="F69" s="186"/>
      <c r="G69" s="186"/>
      <c r="H69" s="187"/>
    </row>
    <row r="70" spans="1:255" ht="12.75" customHeight="1" x14ac:dyDescent="0.25">
      <c r="A70" s="188" t="s">
        <v>247</v>
      </c>
      <c r="B70" s="188" t="s">
        <v>6</v>
      </c>
      <c r="C70" s="189" t="s">
        <v>248</v>
      </c>
      <c r="D70" s="189" t="s">
        <v>249</v>
      </c>
      <c r="E70" s="189" t="s">
        <v>250</v>
      </c>
      <c r="F70" s="190" t="s">
        <v>10</v>
      </c>
      <c r="G70" s="290" t="s">
        <v>4</v>
      </c>
      <c r="H70" s="189" t="s">
        <v>251</v>
      </c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</row>
    <row r="71" spans="1:255" x14ac:dyDescent="0.3">
      <c r="A71" s="193" t="s">
        <v>322</v>
      </c>
      <c r="B71" s="194"/>
      <c r="C71" s="195"/>
      <c r="D71" s="195"/>
      <c r="E71" s="195"/>
      <c r="F71" s="195"/>
      <c r="G71" s="194"/>
      <c r="H71" s="196"/>
    </row>
    <row r="72" spans="1:255" s="269" customFormat="1" ht="24" x14ac:dyDescent="0.25">
      <c r="A72" s="221" t="s">
        <v>299</v>
      </c>
      <c r="B72" s="223">
        <v>100</v>
      </c>
      <c r="C72" s="237">
        <v>1.41</v>
      </c>
      <c r="D72" s="237">
        <v>6.01</v>
      </c>
      <c r="E72" s="237">
        <v>8.26</v>
      </c>
      <c r="F72" s="237">
        <v>92.8</v>
      </c>
      <c r="G72" s="224" t="s">
        <v>300</v>
      </c>
      <c r="H72" s="201" t="s">
        <v>301</v>
      </c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  <c r="GW72" s="184"/>
      <c r="GX72" s="184"/>
      <c r="GY72" s="184"/>
      <c r="GZ72" s="184"/>
      <c r="HA72" s="184"/>
      <c r="HB72" s="184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84"/>
      <c r="IH72" s="184"/>
      <c r="II72" s="184"/>
      <c r="IJ72" s="184"/>
      <c r="IK72" s="184"/>
      <c r="IL72" s="184"/>
      <c r="IM72" s="184"/>
      <c r="IN72" s="184"/>
      <c r="IO72" s="184"/>
      <c r="IP72" s="184"/>
      <c r="IQ72" s="184"/>
      <c r="IR72" s="184"/>
      <c r="IS72" s="184"/>
      <c r="IT72" s="184"/>
      <c r="IU72" s="184"/>
    </row>
    <row r="73" spans="1:255" x14ac:dyDescent="0.3">
      <c r="A73" s="251" t="s">
        <v>281</v>
      </c>
      <c r="B73" s="223">
        <v>250</v>
      </c>
      <c r="C73" s="199">
        <v>18.3</v>
      </c>
      <c r="D73" s="199">
        <v>15.2</v>
      </c>
      <c r="E73" s="199">
        <v>21.7</v>
      </c>
      <c r="F73" s="199">
        <v>297.10000000000002</v>
      </c>
      <c r="G73" s="200" t="s">
        <v>282</v>
      </c>
      <c r="H73" s="253" t="s">
        <v>283</v>
      </c>
      <c r="L73" s="254"/>
      <c r="M73" s="255"/>
      <c r="N73" s="256"/>
    </row>
    <row r="74" spans="1:255" x14ac:dyDescent="0.25">
      <c r="A74" s="307" t="s">
        <v>21</v>
      </c>
      <c r="B74" s="258">
        <v>215</v>
      </c>
      <c r="C74" s="288">
        <v>7.0000000000000007E-2</v>
      </c>
      <c r="D74" s="288">
        <v>0.02</v>
      </c>
      <c r="E74" s="288">
        <v>15</v>
      </c>
      <c r="F74" s="288">
        <v>60</v>
      </c>
      <c r="G74" s="258" t="s">
        <v>22</v>
      </c>
      <c r="H74" s="225" t="s">
        <v>23</v>
      </c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</row>
    <row r="75" spans="1:255" x14ac:dyDescent="0.3">
      <c r="A75" s="215" t="s">
        <v>48</v>
      </c>
      <c r="B75" s="216">
        <v>20</v>
      </c>
      <c r="C75" s="231">
        <v>1.6</v>
      </c>
      <c r="D75" s="231">
        <v>0.2</v>
      </c>
      <c r="E75" s="231">
        <v>10.199999999999999</v>
      </c>
      <c r="F75" s="231">
        <v>50</v>
      </c>
      <c r="G75" s="210" t="s">
        <v>46</v>
      </c>
      <c r="H75" s="217" t="s">
        <v>49</v>
      </c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5"/>
      <c r="EN75" s="285"/>
      <c r="EO75" s="285"/>
      <c r="EP75" s="285"/>
      <c r="EQ75" s="285"/>
      <c r="ER75" s="285"/>
      <c r="ES75" s="285"/>
      <c r="ET75" s="285"/>
      <c r="EU75" s="285"/>
      <c r="EV75" s="285"/>
      <c r="EW75" s="285"/>
      <c r="EX75" s="285"/>
      <c r="EY75" s="285"/>
      <c r="EZ75" s="285"/>
      <c r="FA75" s="285"/>
      <c r="FB75" s="285"/>
      <c r="FC75" s="285"/>
      <c r="FD75" s="285"/>
      <c r="FE75" s="285"/>
      <c r="FF75" s="285"/>
      <c r="FG75" s="285"/>
      <c r="FH75" s="285"/>
      <c r="FI75" s="285"/>
      <c r="FJ75" s="285"/>
      <c r="FK75" s="285"/>
      <c r="FL75" s="285"/>
      <c r="FM75" s="285"/>
      <c r="FN75" s="285"/>
      <c r="FO75" s="285"/>
      <c r="FP75" s="285"/>
      <c r="FQ75" s="285"/>
      <c r="FR75" s="285"/>
      <c r="FS75" s="285"/>
      <c r="FT75" s="285"/>
      <c r="FU75" s="285"/>
      <c r="FV75" s="285"/>
      <c r="FW75" s="285"/>
      <c r="FX75" s="285"/>
      <c r="FY75" s="285"/>
      <c r="FZ75" s="285"/>
      <c r="GA75" s="285"/>
      <c r="GB75" s="285"/>
      <c r="GC75" s="285"/>
      <c r="GD75" s="285"/>
      <c r="GE75" s="285"/>
      <c r="GF75" s="285"/>
      <c r="GG75" s="285"/>
      <c r="GH75" s="285"/>
      <c r="GI75" s="285"/>
      <c r="GJ75" s="285"/>
      <c r="GK75" s="285"/>
      <c r="GL75" s="285"/>
      <c r="GM75" s="285"/>
      <c r="GN75" s="285"/>
      <c r="GO75" s="285"/>
      <c r="GP75" s="285"/>
      <c r="GQ75" s="285"/>
      <c r="GR75" s="285"/>
      <c r="GS75" s="285"/>
      <c r="GT75" s="285"/>
      <c r="GU75" s="285"/>
      <c r="GV75" s="285"/>
      <c r="GW75" s="285"/>
      <c r="GX75" s="285"/>
      <c r="GY75" s="285"/>
      <c r="GZ75" s="285"/>
      <c r="HA75" s="285"/>
      <c r="HB75" s="285"/>
      <c r="HC75" s="285"/>
      <c r="HD75" s="285"/>
      <c r="HE75" s="285"/>
      <c r="HF75" s="285"/>
      <c r="HG75" s="285"/>
      <c r="HH75" s="285"/>
      <c r="HI75" s="285"/>
      <c r="HJ75" s="285"/>
      <c r="HK75" s="285"/>
      <c r="HL75" s="285"/>
      <c r="HM75" s="285"/>
      <c r="HN75" s="285"/>
      <c r="HO75" s="285"/>
      <c r="HP75" s="285"/>
      <c r="HQ75" s="285"/>
      <c r="HR75" s="285"/>
      <c r="HS75" s="285"/>
      <c r="HT75" s="285"/>
      <c r="HU75" s="285"/>
      <c r="HV75" s="285"/>
      <c r="HW75" s="285"/>
      <c r="HX75" s="285"/>
      <c r="HY75" s="285"/>
      <c r="HZ75" s="285"/>
      <c r="IA75" s="285"/>
      <c r="IB75" s="285"/>
      <c r="IC75" s="285"/>
      <c r="ID75" s="285"/>
      <c r="IE75" s="285"/>
      <c r="IF75" s="285"/>
      <c r="IG75" s="285"/>
      <c r="IH75" s="285"/>
      <c r="II75" s="285"/>
      <c r="IJ75" s="285"/>
      <c r="IK75" s="285"/>
      <c r="IL75" s="285"/>
      <c r="IM75" s="285"/>
      <c r="IN75" s="285"/>
      <c r="IO75" s="285"/>
      <c r="IP75" s="285"/>
      <c r="IQ75" s="285"/>
      <c r="IR75" s="285"/>
      <c r="IS75" s="285"/>
      <c r="IT75" s="285"/>
      <c r="IU75" s="285"/>
    </row>
    <row r="76" spans="1:255" x14ac:dyDescent="0.3">
      <c r="A76" s="218" t="s">
        <v>25</v>
      </c>
      <c r="B76" s="188">
        <f>SUM(B72:B75)</f>
        <v>585</v>
      </c>
      <c r="C76" s="290">
        <f>SUM(C72:C75)</f>
        <v>21.380000000000003</v>
      </c>
      <c r="D76" s="290">
        <f>SUM(D72:D75)</f>
        <v>21.43</v>
      </c>
      <c r="E76" s="290">
        <f>SUM(E72:E75)</f>
        <v>55.16</v>
      </c>
      <c r="F76" s="290">
        <f>SUM(F72:F75)</f>
        <v>499.90000000000003</v>
      </c>
      <c r="G76" s="290"/>
      <c r="H76" s="290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6"/>
      <c r="FF76" s="246"/>
      <c r="FG76" s="246"/>
      <c r="FH76" s="246"/>
      <c r="FI76" s="246"/>
      <c r="FJ76" s="246"/>
      <c r="FK76" s="246"/>
      <c r="FL76" s="246"/>
      <c r="FM76" s="246"/>
      <c r="FN76" s="246"/>
      <c r="FO76" s="246"/>
      <c r="FP76" s="246"/>
      <c r="FQ76" s="246"/>
      <c r="FR76" s="246"/>
      <c r="FS76" s="246"/>
      <c r="FT76" s="246"/>
      <c r="FU76" s="246"/>
      <c r="FV76" s="246"/>
      <c r="FW76" s="246"/>
      <c r="FX76" s="246"/>
      <c r="FY76" s="246"/>
      <c r="FZ76" s="246"/>
      <c r="GA76" s="246"/>
      <c r="GB76" s="246"/>
      <c r="GC76" s="246"/>
      <c r="GD76" s="246"/>
      <c r="GE76" s="246"/>
      <c r="GF76" s="246"/>
      <c r="GG76" s="246"/>
      <c r="GH76" s="246"/>
      <c r="GI76" s="246"/>
      <c r="GJ76" s="246"/>
      <c r="GK76" s="246"/>
      <c r="GL76" s="246"/>
      <c r="GM76" s="246"/>
      <c r="GN76" s="246"/>
      <c r="GO76" s="246"/>
      <c r="GP76" s="246"/>
      <c r="GQ76" s="246"/>
      <c r="GR76" s="246"/>
      <c r="GS76" s="246"/>
      <c r="GT76" s="246"/>
      <c r="GU76" s="246"/>
      <c r="GV76" s="246"/>
      <c r="GW76" s="246"/>
      <c r="GX76" s="246"/>
      <c r="GY76" s="246"/>
      <c r="GZ76" s="246"/>
      <c r="HA76" s="246"/>
      <c r="HB76" s="246"/>
      <c r="HC76" s="246"/>
      <c r="HD76" s="246"/>
      <c r="HE76" s="246"/>
      <c r="HF76" s="246"/>
      <c r="HG76" s="246"/>
      <c r="HH76" s="246"/>
      <c r="HI76" s="246"/>
      <c r="HJ76" s="246"/>
      <c r="HK76" s="246"/>
      <c r="HL76" s="246"/>
      <c r="HM76" s="246"/>
      <c r="HN76" s="246"/>
      <c r="HO76" s="246"/>
      <c r="HP76" s="246"/>
      <c r="HQ76" s="246"/>
      <c r="HR76" s="246"/>
      <c r="HS76" s="246"/>
      <c r="HT76" s="246"/>
      <c r="HU76" s="246"/>
      <c r="HV76" s="246"/>
      <c r="HW76" s="246"/>
      <c r="HX76" s="246"/>
      <c r="HY76" s="246"/>
      <c r="HZ76" s="246"/>
      <c r="IA76" s="246"/>
      <c r="IB76" s="246"/>
      <c r="IC76" s="246"/>
      <c r="ID76" s="246"/>
      <c r="IE76" s="246"/>
      <c r="IF76" s="246"/>
      <c r="IG76" s="246"/>
      <c r="IH76" s="246"/>
      <c r="II76" s="246"/>
      <c r="IJ76" s="246"/>
      <c r="IK76" s="246"/>
      <c r="IL76" s="246"/>
      <c r="IM76" s="246"/>
      <c r="IN76" s="246"/>
      <c r="IO76" s="246"/>
      <c r="IP76" s="246"/>
      <c r="IQ76" s="246"/>
      <c r="IR76" s="246"/>
      <c r="IS76" s="246"/>
      <c r="IT76" s="246"/>
      <c r="IU76" s="246"/>
    </row>
    <row r="77" spans="1:255" x14ac:dyDescent="0.3">
      <c r="A77" s="263" t="s">
        <v>211</v>
      </c>
      <c r="B77" s="263"/>
      <c r="C77" s="308"/>
      <c r="D77" s="308"/>
      <c r="E77" s="308"/>
      <c r="F77" s="308"/>
      <c r="G77" s="263"/>
      <c r="H77" s="263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6"/>
      <c r="FL77" s="246"/>
      <c r="FM77" s="246"/>
      <c r="FN77" s="246"/>
      <c r="FO77" s="246"/>
      <c r="FP77" s="246"/>
      <c r="FQ77" s="246"/>
      <c r="FR77" s="246"/>
      <c r="FS77" s="246"/>
      <c r="FT77" s="246"/>
      <c r="FU77" s="246"/>
      <c r="FV77" s="246"/>
      <c r="FW77" s="246"/>
      <c r="FX77" s="246"/>
      <c r="FY77" s="246"/>
      <c r="FZ77" s="246"/>
      <c r="GA77" s="246"/>
      <c r="GB77" s="246"/>
      <c r="GC77" s="246"/>
      <c r="GD77" s="246"/>
      <c r="GE77" s="246"/>
      <c r="GF77" s="246"/>
      <c r="GG77" s="246"/>
      <c r="GH77" s="246"/>
      <c r="GI77" s="246"/>
      <c r="GJ77" s="246"/>
      <c r="GK77" s="246"/>
      <c r="GL77" s="246"/>
      <c r="GM77" s="246"/>
      <c r="GN77" s="246"/>
      <c r="GO77" s="246"/>
      <c r="GP77" s="246"/>
      <c r="GQ77" s="246"/>
      <c r="GR77" s="246"/>
      <c r="GS77" s="246"/>
      <c r="GT77" s="246"/>
      <c r="GU77" s="246"/>
      <c r="GV77" s="246"/>
      <c r="GW77" s="246"/>
      <c r="GX77" s="246"/>
      <c r="GY77" s="246"/>
      <c r="GZ77" s="246"/>
      <c r="HA77" s="246"/>
      <c r="HB77" s="246"/>
      <c r="HC77" s="246"/>
      <c r="HD77" s="246"/>
      <c r="HE77" s="246"/>
      <c r="HF77" s="246"/>
      <c r="HG77" s="246"/>
      <c r="HH77" s="246"/>
      <c r="HI77" s="246"/>
      <c r="HJ77" s="246"/>
      <c r="HK77" s="246"/>
      <c r="HL77" s="246"/>
      <c r="HM77" s="246"/>
      <c r="HN77" s="246"/>
      <c r="HO77" s="246"/>
      <c r="HP77" s="246"/>
      <c r="HQ77" s="246"/>
      <c r="HR77" s="246"/>
      <c r="HS77" s="246"/>
      <c r="HT77" s="246"/>
      <c r="HU77" s="246"/>
      <c r="HV77" s="246"/>
      <c r="HW77" s="246"/>
      <c r="HX77" s="246"/>
      <c r="HY77" s="246"/>
      <c r="HZ77" s="246"/>
      <c r="IA77" s="246"/>
      <c r="IB77" s="246"/>
      <c r="IC77" s="246"/>
      <c r="ID77" s="246"/>
      <c r="IE77" s="246"/>
      <c r="IF77" s="246"/>
      <c r="IG77" s="246"/>
      <c r="IH77" s="246"/>
      <c r="II77" s="246"/>
      <c r="IJ77" s="246"/>
      <c r="IK77" s="246"/>
      <c r="IL77" s="246"/>
      <c r="IM77" s="246"/>
      <c r="IN77" s="246"/>
      <c r="IO77" s="246"/>
      <c r="IP77" s="246"/>
      <c r="IQ77" s="246"/>
      <c r="IR77" s="246"/>
      <c r="IS77" s="246"/>
      <c r="IT77" s="246"/>
      <c r="IU77" s="246"/>
    </row>
    <row r="78" spans="1:255" x14ac:dyDescent="0.25">
      <c r="A78" s="197" t="s">
        <v>312</v>
      </c>
      <c r="B78" s="300">
        <v>50</v>
      </c>
      <c r="C78" s="231">
        <v>3.95</v>
      </c>
      <c r="D78" s="231">
        <v>4.0599999999999996</v>
      </c>
      <c r="E78" s="231">
        <v>22.24</v>
      </c>
      <c r="F78" s="231">
        <v>141.5</v>
      </c>
      <c r="G78" s="295" t="s">
        <v>313</v>
      </c>
      <c r="H78" s="225" t="s">
        <v>314</v>
      </c>
    </row>
    <row r="79" spans="1:255" x14ac:dyDescent="0.25">
      <c r="A79" s="307" t="s">
        <v>21</v>
      </c>
      <c r="B79" s="258">
        <v>215</v>
      </c>
      <c r="C79" s="288">
        <v>7.0000000000000007E-2</v>
      </c>
      <c r="D79" s="288">
        <v>0.02</v>
      </c>
      <c r="E79" s="288">
        <v>15</v>
      </c>
      <c r="F79" s="288">
        <v>60</v>
      </c>
      <c r="G79" s="258" t="s">
        <v>22</v>
      </c>
      <c r="H79" s="225" t="s">
        <v>23</v>
      </c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2"/>
      <c r="GA79" s="192"/>
      <c r="GB79" s="192"/>
      <c r="GC79" s="192"/>
      <c r="GD79" s="192"/>
      <c r="GE79" s="192"/>
      <c r="GF79" s="192"/>
      <c r="GG79" s="192"/>
      <c r="GH79" s="192"/>
      <c r="GI79" s="192"/>
      <c r="GJ79" s="192"/>
      <c r="GK79" s="192"/>
      <c r="GL79" s="192"/>
      <c r="GM79" s="192"/>
      <c r="GN79" s="192"/>
      <c r="GO79" s="192"/>
      <c r="GP79" s="192"/>
      <c r="GQ79" s="192"/>
      <c r="GR79" s="192"/>
      <c r="GS79" s="192"/>
      <c r="GT79" s="192"/>
      <c r="GU79" s="192"/>
      <c r="GV79" s="192"/>
      <c r="GW79" s="192"/>
      <c r="GX79" s="192"/>
      <c r="GY79" s="192"/>
      <c r="GZ79" s="192"/>
      <c r="HA79" s="192"/>
      <c r="HB79" s="192"/>
      <c r="HC79" s="192"/>
      <c r="HD79" s="192"/>
      <c r="HE79" s="192"/>
      <c r="HF79" s="192"/>
      <c r="HG79" s="192"/>
      <c r="HH79" s="192"/>
      <c r="HI79" s="192"/>
      <c r="HJ79" s="192"/>
      <c r="HK79" s="192"/>
      <c r="HL79" s="192"/>
      <c r="HM79" s="192"/>
      <c r="HN79" s="192"/>
      <c r="HO79" s="192"/>
      <c r="HP79" s="192"/>
      <c r="HQ79" s="192"/>
      <c r="HR79" s="192"/>
      <c r="HS79" s="192"/>
      <c r="HT79" s="192"/>
      <c r="HU79" s="192"/>
      <c r="HV79" s="192"/>
      <c r="HW79" s="192"/>
      <c r="HX79" s="192"/>
      <c r="HY79" s="192"/>
      <c r="HZ79" s="192"/>
      <c r="IA79" s="192"/>
      <c r="IB79" s="192"/>
      <c r="IC79" s="192"/>
      <c r="ID79" s="192"/>
      <c r="IE79" s="192"/>
      <c r="IF79" s="192"/>
      <c r="IG79" s="192"/>
      <c r="IH79" s="192"/>
      <c r="II79" s="192"/>
      <c r="IJ79" s="192"/>
      <c r="IK79" s="192"/>
      <c r="IL79" s="192"/>
      <c r="IM79" s="192"/>
      <c r="IN79" s="192"/>
      <c r="IO79" s="192"/>
      <c r="IP79" s="192"/>
      <c r="IQ79" s="192"/>
      <c r="IR79" s="192"/>
      <c r="IS79" s="192"/>
      <c r="IT79" s="192"/>
      <c r="IU79" s="192"/>
    </row>
    <row r="80" spans="1:255" x14ac:dyDescent="0.3">
      <c r="A80" s="218" t="s">
        <v>25</v>
      </c>
      <c r="B80" s="188">
        <f>SUM(B78:B79)</f>
        <v>265</v>
      </c>
      <c r="C80" s="188">
        <f>SUM(C78:C79)</f>
        <v>4.0200000000000005</v>
      </c>
      <c r="D80" s="188">
        <f>SUM(D78:D79)</f>
        <v>4.0799999999999992</v>
      </c>
      <c r="E80" s="188">
        <f>SUM(E78:E79)</f>
        <v>37.239999999999995</v>
      </c>
      <c r="F80" s="188">
        <f>SUM(F78:F79)</f>
        <v>201.5</v>
      </c>
      <c r="G80" s="188"/>
      <c r="H80" s="188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46"/>
      <c r="EI80" s="246"/>
      <c r="EJ80" s="246"/>
      <c r="EK80" s="246"/>
      <c r="EL80" s="246"/>
      <c r="EM80" s="246"/>
      <c r="EN80" s="246"/>
      <c r="EO80" s="246"/>
      <c r="EP80" s="246"/>
      <c r="EQ80" s="246"/>
      <c r="ER80" s="246"/>
      <c r="ES80" s="246"/>
      <c r="ET80" s="246"/>
      <c r="EU80" s="246"/>
      <c r="EV80" s="246"/>
      <c r="EW80" s="246"/>
      <c r="EX80" s="246"/>
      <c r="EY80" s="246"/>
      <c r="EZ80" s="246"/>
      <c r="FA80" s="246"/>
      <c r="FB80" s="246"/>
      <c r="FC80" s="246"/>
      <c r="FD80" s="246"/>
      <c r="FE80" s="246"/>
      <c r="FF80" s="246"/>
      <c r="FG80" s="246"/>
      <c r="FH80" s="246"/>
      <c r="FI80" s="246"/>
      <c r="FJ80" s="246"/>
      <c r="FK80" s="246"/>
      <c r="FL80" s="246"/>
      <c r="FM80" s="246"/>
      <c r="FN80" s="246"/>
      <c r="FO80" s="246"/>
      <c r="FP80" s="246"/>
      <c r="FQ80" s="246"/>
      <c r="FR80" s="246"/>
      <c r="FS80" s="246"/>
      <c r="FT80" s="246"/>
      <c r="FU80" s="246"/>
      <c r="FV80" s="246"/>
      <c r="FW80" s="246"/>
      <c r="FX80" s="246"/>
      <c r="FY80" s="246"/>
      <c r="FZ80" s="246"/>
      <c r="GA80" s="246"/>
      <c r="GB80" s="246"/>
      <c r="GC80" s="246"/>
      <c r="GD80" s="246"/>
      <c r="GE80" s="246"/>
      <c r="GF80" s="246"/>
      <c r="GG80" s="246"/>
      <c r="GH80" s="246"/>
      <c r="GI80" s="246"/>
      <c r="GJ80" s="246"/>
      <c r="GK80" s="246"/>
      <c r="GL80" s="246"/>
      <c r="GM80" s="246"/>
      <c r="GN80" s="246"/>
      <c r="GO80" s="246"/>
      <c r="GP80" s="246"/>
      <c r="GQ80" s="246"/>
      <c r="GR80" s="246"/>
      <c r="GS80" s="246"/>
      <c r="GT80" s="246"/>
      <c r="GU80" s="246"/>
      <c r="GV80" s="246"/>
      <c r="GW80" s="246"/>
      <c r="GX80" s="246"/>
      <c r="GY80" s="246"/>
      <c r="GZ80" s="246"/>
      <c r="HA80" s="246"/>
      <c r="HB80" s="246"/>
      <c r="HC80" s="246"/>
      <c r="HD80" s="246"/>
      <c r="HE80" s="246"/>
      <c r="HF80" s="246"/>
      <c r="HG80" s="246"/>
      <c r="HH80" s="246"/>
      <c r="HI80" s="246"/>
      <c r="HJ80" s="246"/>
      <c r="HK80" s="246"/>
      <c r="HL80" s="246"/>
      <c r="HM80" s="246"/>
      <c r="HN80" s="246"/>
      <c r="HO80" s="246"/>
      <c r="HP80" s="246"/>
      <c r="HQ80" s="246"/>
      <c r="HR80" s="246"/>
      <c r="HS80" s="246"/>
      <c r="HT80" s="246"/>
      <c r="HU80" s="246"/>
      <c r="HV80" s="246"/>
      <c r="HW80" s="246"/>
      <c r="HX80" s="246"/>
      <c r="HY80" s="246"/>
      <c r="HZ80" s="246"/>
      <c r="IA80" s="246"/>
      <c r="IB80" s="246"/>
      <c r="IC80" s="246"/>
      <c r="ID80" s="246"/>
      <c r="IE80" s="246"/>
      <c r="IF80" s="246"/>
      <c r="IG80" s="246"/>
      <c r="IH80" s="246"/>
      <c r="II80" s="246"/>
      <c r="IJ80" s="246"/>
      <c r="IK80" s="246"/>
      <c r="IL80" s="246"/>
      <c r="IM80" s="246"/>
      <c r="IN80" s="246"/>
      <c r="IO80" s="246"/>
      <c r="IP80" s="246"/>
      <c r="IQ80" s="246"/>
      <c r="IR80" s="246"/>
      <c r="IS80" s="246"/>
      <c r="IT80" s="246"/>
      <c r="IU80" s="246"/>
    </row>
    <row r="81" spans="1:255" x14ac:dyDescent="0.3">
      <c r="A81" s="218" t="s">
        <v>184</v>
      </c>
      <c r="B81" s="188">
        <f>SUM(B76,B80)</f>
        <v>850</v>
      </c>
      <c r="C81" s="188">
        <f>SUM(C76,C80)</f>
        <v>25.400000000000002</v>
      </c>
      <c r="D81" s="188">
        <f>SUM(D76,D80)</f>
        <v>25.509999999999998</v>
      </c>
      <c r="E81" s="188">
        <f>SUM(E76,E80)</f>
        <v>92.399999999999991</v>
      </c>
      <c r="F81" s="188">
        <f>SUM(F76,F80)</f>
        <v>701.40000000000009</v>
      </c>
      <c r="G81" s="188"/>
      <c r="H81" s="188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6"/>
      <c r="EJ81" s="246"/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  <c r="FF81" s="246"/>
      <c r="FG81" s="246"/>
      <c r="FH81" s="246"/>
      <c r="FI81" s="246"/>
      <c r="FJ81" s="246"/>
      <c r="FK81" s="246"/>
      <c r="FL81" s="246"/>
      <c r="FM81" s="246"/>
      <c r="FN81" s="246"/>
      <c r="FO81" s="246"/>
      <c r="FP81" s="246"/>
      <c r="FQ81" s="246"/>
      <c r="FR81" s="246"/>
      <c r="FS81" s="246"/>
      <c r="FT81" s="246"/>
      <c r="FU81" s="246"/>
      <c r="FV81" s="246"/>
      <c r="FW81" s="246"/>
      <c r="FX81" s="246"/>
      <c r="FY81" s="246"/>
      <c r="FZ81" s="246"/>
      <c r="GA81" s="246"/>
      <c r="GB81" s="246"/>
      <c r="GC81" s="246"/>
      <c r="GD81" s="246"/>
      <c r="GE81" s="246"/>
      <c r="GF81" s="246"/>
      <c r="GG81" s="246"/>
      <c r="GH81" s="246"/>
      <c r="GI81" s="246"/>
      <c r="GJ81" s="246"/>
      <c r="GK81" s="246"/>
      <c r="GL81" s="246"/>
      <c r="GM81" s="246"/>
      <c r="GN81" s="246"/>
      <c r="GO81" s="246"/>
      <c r="GP81" s="246"/>
      <c r="GQ81" s="246"/>
      <c r="GR81" s="246"/>
      <c r="GS81" s="246"/>
      <c r="GT81" s="246"/>
      <c r="GU81" s="246"/>
      <c r="GV81" s="246"/>
      <c r="GW81" s="246"/>
      <c r="GX81" s="246"/>
      <c r="GY81" s="246"/>
      <c r="GZ81" s="246"/>
      <c r="HA81" s="246"/>
      <c r="HB81" s="246"/>
      <c r="HC81" s="246"/>
      <c r="HD81" s="246"/>
      <c r="HE81" s="246"/>
      <c r="HF81" s="246"/>
      <c r="HG81" s="246"/>
      <c r="HH81" s="246"/>
      <c r="HI81" s="246"/>
      <c r="HJ81" s="246"/>
      <c r="HK81" s="246"/>
      <c r="HL81" s="246"/>
      <c r="HM81" s="246"/>
      <c r="HN81" s="246"/>
      <c r="HO81" s="246"/>
      <c r="HP81" s="246"/>
      <c r="HQ81" s="246"/>
      <c r="HR81" s="246"/>
      <c r="HS81" s="246"/>
      <c r="HT81" s="246"/>
      <c r="HU81" s="246"/>
      <c r="HV81" s="246"/>
      <c r="HW81" s="246"/>
      <c r="HX81" s="246"/>
      <c r="HY81" s="246"/>
      <c r="HZ81" s="246"/>
      <c r="IA81" s="246"/>
      <c r="IB81" s="246"/>
      <c r="IC81" s="246"/>
      <c r="ID81" s="246"/>
      <c r="IE81" s="246"/>
      <c r="IF81" s="246"/>
      <c r="IG81" s="246"/>
      <c r="IH81" s="246"/>
      <c r="II81" s="246"/>
      <c r="IJ81" s="246"/>
      <c r="IK81" s="246"/>
      <c r="IL81" s="246"/>
      <c r="IM81" s="246"/>
      <c r="IN81" s="246"/>
      <c r="IO81" s="246"/>
      <c r="IP81" s="246"/>
      <c r="IQ81" s="246"/>
      <c r="IR81" s="246"/>
      <c r="IS81" s="246"/>
      <c r="IT81" s="246"/>
      <c r="IU81" s="246"/>
    </row>
    <row r="82" spans="1:255" ht="13.8" x14ac:dyDescent="0.3">
      <c r="A82" s="278" t="s">
        <v>137</v>
      </c>
      <c r="B82" s="279"/>
      <c r="C82" s="279"/>
      <c r="D82" s="279"/>
      <c r="E82" s="279"/>
      <c r="F82" s="279"/>
      <c r="G82" s="279"/>
      <c r="H82" s="280"/>
    </row>
    <row r="83" spans="1:255" x14ac:dyDescent="0.3">
      <c r="A83" s="185" t="s">
        <v>1</v>
      </c>
      <c r="B83" s="186"/>
      <c r="C83" s="186"/>
      <c r="D83" s="186"/>
      <c r="E83" s="186"/>
      <c r="F83" s="186"/>
      <c r="G83" s="186"/>
      <c r="H83" s="187"/>
    </row>
    <row r="84" spans="1:255" ht="12" customHeight="1" x14ac:dyDescent="0.25">
      <c r="A84" s="188" t="s">
        <v>247</v>
      </c>
      <c r="B84" s="188" t="s">
        <v>6</v>
      </c>
      <c r="C84" s="189" t="s">
        <v>248</v>
      </c>
      <c r="D84" s="189" t="s">
        <v>249</v>
      </c>
      <c r="E84" s="189" t="s">
        <v>250</v>
      </c>
      <c r="F84" s="190" t="s">
        <v>10</v>
      </c>
      <c r="G84" s="290" t="s">
        <v>4</v>
      </c>
      <c r="H84" s="189" t="s">
        <v>251</v>
      </c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2"/>
      <c r="FM84" s="192"/>
      <c r="FN84" s="192"/>
      <c r="FO84" s="192"/>
      <c r="FP84" s="192"/>
      <c r="FQ84" s="192"/>
      <c r="FR84" s="192"/>
      <c r="FS84" s="192"/>
      <c r="FT84" s="192"/>
      <c r="FU84" s="192"/>
      <c r="FV84" s="192"/>
      <c r="FW84" s="192"/>
      <c r="FX84" s="192"/>
      <c r="FY84" s="192"/>
      <c r="FZ84" s="192"/>
      <c r="GA84" s="192"/>
      <c r="GB84" s="192"/>
      <c r="GC84" s="192"/>
      <c r="GD84" s="192"/>
      <c r="GE84" s="192"/>
      <c r="GF84" s="192"/>
      <c r="GG84" s="192"/>
      <c r="GH84" s="192"/>
      <c r="GI84" s="192"/>
      <c r="GJ84" s="192"/>
      <c r="GK84" s="192"/>
      <c r="GL84" s="192"/>
      <c r="GM84" s="192"/>
      <c r="GN84" s="192"/>
      <c r="GO84" s="192"/>
      <c r="GP84" s="192"/>
      <c r="GQ84" s="192"/>
      <c r="GR84" s="192"/>
      <c r="GS84" s="192"/>
      <c r="GT84" s="192"/>
      <c r="GU84" s="192"/>
      <c r="GV84" s="192"/>
      <c r="GW84" s="192"/>
      <c r="GX84" s="192"/>
      <c r="GY84" s="192"/>
      <c r="GZ84" s="192"/>
      <c r="HA84" s="192"/>
      <c r="HB84" s="192"/>
      <c r="HC84" s="192"/>
      <c r="HD84" s="192"/>
      <c r="HE84" s="192"/>
      <c r="HF84" s="192"/>
      <c r="HG84" s="192"/>
      <c r="HH84" s="192"/>
      <c r="HI84" s="192"/>
      <c r="HJ84" s="192"/>
      <c r="HK84" s="192"/>
      <c r="HL84" s="192"/>
      <c r="HM84" s="192"/>
      <c r="HN84" s="192"/>
      <c r="HO84" s="192"/>
      <c r="HP84" s="192"/>
      <c r="HQ84" s="192"/>
      <c r="HR84" s="192"/>
      <c r="HS84" s="192"/>
      <c r="HT84" s="192"/>
      <c r="HU84" s="192"/>
      <c r="HV84" s="192"/>
      <c r="HW84" s="192"/>
      <c r="HX84" s="192"/>
      <c r="HY84" s="192"/>
      <c r="HZ84" s="192"/>
      <c r="IA84" s="192"/>
      <c r="IB84" s="192"/>
      <c r="IC84" s="192"/>
      <c r="ID84" s="192"/>
      <c r="IE84" s="192"/>
      <c r="IF84" s="192"/>
      <c r="IG84" s="192"/>
      <c r="IH84" s="192"/>
      <c r="II84" s="192"/>
      <c r="IJ84" s="192"/>
      <c r="IK84" s="192"/>
      <c r="IL84" s="192"/>
      <c r="IM84" s="192"/>
      <c r="IN84" s="192"/>
      <c r="IO84" s="192"/>
      <c r="IP84" s="192"/>
      <c r="IQ84" s="192"/>
      <c r="IR84" s="192"/>
      <c r="IS84" s="192"/>
      <c r="IT84" s="192"/>
      <c r="IU84" s="192"/>
    </row>
    <row r="85" spans="1:255" x14ac:dyDescent="0.3">
      <c r="A85" s="193" t="s">
        <v>322</v>
      </c>
      <c r="B85" s="194"/>
      <c r="C85" s="195"/>
      <c r="D85" s="195"/>
      <c r="E85" s="195"/>
      <c r="F85" s="195"/>
      <c r="G85" s="194"/>
      <c r="H85" s="196"/>
    </row>
    <row r="86" spans="1:255" ht="24" x14ac:dyDescent="0.3">
      <c r="A86" s="197" t="s">
        <v>324</v>
      </c>
      <c r="B86" s="198">
        <v>50</v>
      </c>
      <c r="C86" s="271">
        <v>0.55000000000000004</v>
      </c>
      <c r="D86" s="271">
        <v>0.1</v>
      </c>
      <c r="E86" s="271">
        <v>1.9</v>
      </c>
      <c r="F86" s="271">
        <v>11</v>
      </c>
      <c r="G86" s="272" t="s">
        <v>263</v>
      </c>
      <c r="H86" s="253" t="s">
        <v>264</v>
      </c>
    </row>
    <row r="87" spans="1:255" s="207" customFormat="1" ht="13.5" customHeight="1" x14ac:dyDescent="0.25">
      <c r="A87" s="233" t="s">
        <v>157</v>
      </c>
      <c r="B87" s="298">
        <v>100</v>
      </c>
      <c r="C87" s="204">
        <v>16.32</v>
      </c>
      <c r="D87" s="204">
        <v>12.3</v>
      </c>
      <c r="E87" s="204">
        <v>14.38</v>
      </c>
      <c r="F87" s="204">
        <v>242.41</v>
      </c>
      <c r="G87" s="309" t="s">
        <v>158</v>
      </c>
      <c r="H87" s="235" t="s">
        <v>159</v>
      </c>
    </row>
    <row r="88" spans="1:255" ht="24" x14ac:dyDescent="0.3">
      <c r="A88" s="208" t="s">
        <v>245</v>
      </c>
      <c r="B88" s="198">
        <v>180</v>
      </c>
      <c r="C88" s="231">
        <v>4.38</v>
      </c>
      <c r="D88" s="231">
        <v>6.44</v>
      </c>
      <c r="E88" s="231">
        <v>44.02</v>
      </c>
      <c r="F88" s="231">
        <v>251.64</v>
      </c>
      <c r="G88" s="288" t="s">
        <v>87</v>
      </c>
      <c r="H88" s="257" t="s">
        <v>88</v>
      </c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  <c r="DL88" s="255"/>
      <c r="DM88" s="255"/>
      <c r="DN88" s="255"/>
      <c r="DO88" s="255"/>
      <c r="DP88" s="255"/>
      <c r="DQ88" s="255"/>
      <c r="DR88" s="255"/>
      <c r="DS88" s="255"/>
      <c r="DT88" s="255"/>
      <c r="DU88" s="255"/>
      <c r="DV88" s="255"/>
      <c r="DW88" s="255"/>
      <c r="DX88" s="255"/>
      <c r="DY88" s="255"/>
      <c r="DZ88" s="255"/>
      <c r="EA88" s="255"/>
      <c r="EB88" s="255"/>
      <c r="EC88" s="255"/>
      <c r="ED88" s="255"/>
      <c r="EE88" s="255"/>
      <c r="EF88" s="255"/>
      <c r="EG88" s="255"/>
      <c r="EH88" s="255"/>
      <c r="EI88" s="255"/>
      <c r="EJ88" s="255"/>
      <c r="EK88" s="255"/>
      <c r="EL88" s="255"/>
      <c r="EM88" s="255"/>
      <c r="EN88" s="255"/>
      <c r="EO88" s="255"/>
      <c r="EP88" s="255"/>
      <c r="EQ88" s="255"/>
      <c r="ER88" s="255"/>
      <c r="ES88" s="255"/>
      <c r="ET88" s="255"/>
      <c r="EU88" s="255"/>
      <c r="EV88" s="255"/>
      <c r="EW88" s="255"/>
      <c r="EX88" s="255"/>
      <c r="EY88" s="255"/>
      <c r="EZ88" s="255"/>
      <c r="FA88" s="255"/>
      <c r="FB88" s="255"/>
      <c r="FC88" s="255"/>
      <c r="FD88" s="255"/>
      <c r="FE88" s="255"/>
      <c r="FF88" s="255"/>
      <c r="FG88" s="255"/>
      <c r="FH88" s="255"/>
      <c r="FI88" s="255"/>
      <c r="FJ88" s="255"/>
      <c r="FK88" s="255"/>
      <c r="FL88" s="255"/>
      <c r="FM88" s="255"/>
      <c r="FN88" s="255"/>
      <c r="FO88" s="255"/>
      <c r="FP88" s="255"/>
      <c r="FQ88" s="255"/>
      <c r="FR88" s="255"/>
      <c r="FS88" s="255"/>
      <c r="FT88" s="255"/>
      <c r="FU88" s="255"/>
      <c r="FV88" s="255"/>
      <c r="FW88" s="255"/>
      <c r="FX88" s="255"/>
      <c r="FY88" s="255"/>
      <c r="FZ88" s="255"/>
      <c r="GA88" s="255"/>
      <c r="GB88" s="255"/>
      <c r="GC88" s="255"/>
      <c r="GD88" s="255"/>
      <c r="GE88" s="255"/>
      <c r="GF88" s="255"/>
      <c r="GG88" s="255"/>
      <c r="GH88" s="255"/>
      <c r="GI88" s="255"/>
      <c r="GJ88" s="255"/>
      <c r="GK88" s="255"/>
      <c r="GL88" s="255"/>
      <c r="GM88" s="255"/>
      <c r="GN88" s="255"/>
      <c r="GO88" s="255"/>
      <c r="GP88" s="255"/>
      <c r="GQ88" s="255"/>
      <c r="GR88" s="255"/>
      <c r="GS88" s="255"/>
      <c r="GT88" s="255"/>
      <c r="GU88" s="255"/>
      <c r="GV88" s="255"/>
      <c r="GW88" s="255"/>
      <c r="GX88" s="255"/>
      <c r="GY88" s="255"/>
      <c r="GZ88" s="255"/>
      <c r="HA88" s="255"/>
      <c r="HB88" s="255"/>
      <c r="HC88" s="255"/>
      <c r="HD88" s="255"/>
      <c r="HE88" s="255"/>
      <c r="HF88" s="255"/>
      <c r="HG88" s="255"/>
      <c r="HH88" s="255"/>
      <c r="HI88" s="255"/>
      <c r="HJ88" s="255"/>
      <c r="HK88" s="255"/>
      <c r="HL88" s="255"/>
      <c r="HM88" s="255"/>
      <c r="HN88" s="255"/>
      <c r="HO88" s="255"/>
      <c r="HP88" s="255"/>
      <c r="HQ88" s="255"/>
      <c r="HR88" s="255"/>
      <c r="HS88" s="255"/>
      <c r="HT88" s="255"/>
      <c r="HU88" s="255"/>
      <c r="HV88" s="255"/>
      <c r="HW88" s="255"/>
      <c r="HX88" s="255"/>
      <c r="HY88" s="255"/>
      <c r="HZ88" s="255"/>
      <c r="IA88" s="255"/>
      <c r="IB88" s="255"/>
      <c r="IC88" s="255"/>
      <c r="ID88" s="255"/>
      <c r="IE88" s="255"/>
      <c r="IF88" s="255"/>
      <c r="IG88" s="255"/>
      <c r="IH88" s="255"/>
      <c r="II88" s="255"/>
      <c r="IJ88" s="255"/>
      <c r="IK88" s="255"/>
      <c r="IL88" s="255"/>
      <c r="IM88" s="255"/>
      <c r="IN88" s="255"/>
      <c r="IO88" s="255"/>
      <c r="IP88" s="255"/>
      <c r="IQ88" s="255"/>
      <c r="IR88" s="255"/>
      <c r="IS88" s="255"/>
      <c r="IT88" s="255"/>
      <c r="IU88" s="255"/>
    </row>
    <row r="89" spans="1:255" x14ac:dyDescent="0.25">
      <c r="A89" s="307" t="s">
        <v>21</v>
      </c>
      <c r="B89" s="258">
        <v>215</v>
      </c>
      <c r="C89" s="288">
        <v>7.0000000000000007E-2</v>
      </c>
      <c r="D89" s="288">
        <v>0.02</v>
      </c>
      <c r="E89" s="288">
        <v>15</v>
      </c>
      <c r="F89" s="288">
        <v>60</v>
      </c>
      <c r="G89" s="258" t="s">
        <v>22</v>
      </c>
      <c r="H89" s="225" t="s">
        <v>23</v>
      </c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  <c r="EG89" s="192"/>
      <c r="EH89" s="192"/>
      <c r="EI89" s="192"/>
      <c r="EJ89" s="192"/>
      <c r="EK89" s="192"/>
      <c r="EL89" s="192"/>
      <c r="EM89" s="192"/>
      <c r="EN89" s="192"/>
      <c r="EO89" s="192"/>
      <c r="EP89" s="192"/>
      <c r="EQ89" s="192"/>
      <c r="ER89" s="192"/>
      <c r="ES89" s="192"/>
      <c r="ET89" s="192"/>
      <c r="EU89" s="192"/>
      <c r="EV89" s="192"/>
      <c r="EW89" s="192"/>
      <c r="EX89" s="192"/>
      <c r="EY89" s="192"/>
      <c r="EZ89" s="192"/>
      <c r="FA89" s="192"/>
      <c r="FB89" s="192"/>
      <c r="FC89" s="192"/>
      <c r="FD89" s="192"/>
      <c r="FE89" s="192"/>
      <c r="FF89" s="192"/>
      <c r="FG89" s="192"/>
      <c r="FH89" s="192"/>
      <c r="FI89" s="192"/>
      <c r="FJ89" s="192"/>
      <c r="FK89" s="192"/>
      <c r="FL89" s="192"/>
      <c r="FM89" s="192"/>
      <c r="FN89" s="192"/>
      <c r="FO89" s="192"/>
      <c r="FP89" s="192"/>
      <c r="FQ89" s="192"/>
      <c r="FR89" s="192"/>
      <c r="FS89" s="192"/>
      <c r="FT89" s="192"/>
      <c r="FU89" s="192"/>
      <c r="FV89" s="192"/>
      <c r="FW89" s="192"/>
      <c r="FX89" s="192"/>
      <c r="FY89" s="192"/>
      <c r="FZ89" s="192"/>
      <c r="GA89" s="192"/>
      <c r="GB89" s="192"/>
      <c r="GC89" s="192"/>
      <c r="GD89" s="192"/>
      <c r="GE89" s="192"/>
      <c r="GF89" s="192"/>
      <c r="GG89" s="192"/>
      <c r="GH89" s="192"/>
      <c r="GI89" s="192"/>
      <c r="GJ89" s="192"/>
      <c r="GK89" s="192"/>
      <c r="GL89" s="192"/>
      <c r="GM89" s="192"/>
      <c r="GN89" s="192"/>
      <c r="GO89" s="192"/>
      <c r="GP89" s="192"/>
      <c r="GQ89" s="192"/>
      <c r="GR89" s="192"/>
      <c r="GS89" s="192"/>
      <c r="GT89" s="192"/>
      <c r="GU89" s="192"/>
      <c r="GV89" s="192"/>
      <c r="GW89" s="192"/>
      <c r="GX89" s="192"/>
      <c r="GY89" s="192"/>
      <c r="GZ89" s="192"/>
      <c r="HA89" s="192"/>
      <c r="HB89" s="192"/>
      <c r="HC89" s="192"/>
      <c r="HD89" s="192"/>
      <c r="HE89" s="192"/>
      <c r="HF89" s="192"/>
      <c r="HG89" s="192"/>
      <c r="HH89" s="192"/>
      <c r="HI89" s="192"/>
      <c r="HJ89" s="192"/>
      <c r="HK89" s="192"/>
      <c r="HL89" s="192"/>
      <c r="HM89" s="192"/>
      <c r="HN89" s="192"/>
      <c r="HO89" s="192"/>
      <c r="HP89" s="192"/>
      <c r="HQ89" s="192"/>
      <c r="HR89" s="192"/>
      <c r="HS89" s="192"/>
      <c r="HT89" s="192"/>
      <c r="HU89" s="192"/>
      <c r="HV89" s="192"/>
      <c r="HW89" s="192"/>
      <c r="HX89" s="192"/>
      <c r="HY89" s="192"/>
      <c r="HZ89" s="192"/>
      <c r="IA89" s="192"/>
      <c r="IB89" s="192"/>
      <c r="IC89" s="192"/>
      <c r="ID89" s="192"/>
      <c r="IE89" s="192"/>
      <c r="IF89" s="192"/>
      <c r="IG89" s="192"/>
      <c r="IH89" s="192"/>
      <c r="II89" s="192"/>
      <c r="IJ89" s="192"/>
      <c r="IK89" s="192"/>
      <c r="IL89" s="192"/>
      <c r="IM89" s="192"/>
      <c r="IN89" s="192"/>
      <c r="IO89" s="192"/>
      <c r="IP89" s="192"/>
      <c r="IQ89" s="192"/>
      <c r="IR89" s="192"/>
      <c r="IS89" s="192"/>
      <c r="IT89" s="192"/>
      <c r="IU89" s="192"/>
    </row>
    <row r="90" spans="1:255" x14ac:dyDescent="0.3">
      <c r="A90" s="215" t="s">
        <v>48</v>
      </c>
      <c r="B90" s="216">
        <v>20</v>
      </c>
      <c r="C90" s="231">
        <v>1.6</v>
      </c>
      <c r="D90" s="231">
        <v>0.2</v>
      </c>
      <c r="E90" s="231">
        <v>10.199999999999999</v>
      </c>
      <c r="F90" s="231">
        <v>50</v>
      </c>
      <c r="G90" s="210" t="s">
        <v>46</v>
      </c>
      <c r="H90" s="217" t="s">
        <v>49</v>
      </c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5"/>
      <c r="DT90" s="285"/>
      <c r="DU90" s="285"/>
      <c r="DV90" s="285"/>
      <c r="DW90" s="285"/>
      <c r="DX90" s="285"/>
      <c r="DY90" s="285"/>
      <c r="DZ90" s="285"/>
      <c r="EA90" s="285"/>
      <c r="EB90" s="285"/>
      <c r="EC90" s="285"/>
      <c r="ED90" s="285"/>
      <c r="EE90" s="285"/>
      <c r="EF90" s="285"/>
      <c r="EG90" s="285"/>
      <c r="EH90" s="285"/>
      <c r="EI90" s="285"/>
      <c r="EJ90" s="285"/>
      <c r="EK90" s="285"/>
      <c r="EL90" s="285"/>
      <c r="EM90" s="285"/>
      <c r="EN90" s="285"/>
      <c r="EO90" s="285"/>
      <c r="EP90" s="285"/>
      <c r="EQ90" s="285"/>
      <c r="ER90" s="285"/>
      <c r="ES90" s="285"/>
      <c r="ET90" s="285"/>
      <c r="EU90" s="285"/>
      <c r="EV90" s="285"/>
      <c r="EW90" s="285"/>
      <c r="EX90" s="285"/>
      <c r="EY90" s="285"/>
      <c r="EZ90" s="285"/>
      <c r="FA90" s="285"/>
      <c r="FB90" s="285"/>
      <c r="FC90" s="285"/>
      <c r="FD90" s="285"/>
      <c r="FE90" s="285"/>
      <c r="FF90" s="285"/>
      <c r="FG90" s="285"/>
      <c r="FH90" s="285"/>
      <c r="FI90" s="285"/>
      <c r="FJ90" s="285"/>
      <c r="FK90" s="285"/>
      <c r="FL90" s="285"/>
      <c r="FM90" s="285"/>
      <c r="FN90" s="285"/>
      <c r="FO90" s="285"/>
      <c r="FP90" s="285"/>
      <c r="FQ90" s="285"/>
      <c r="FR90" s="285"/>
      <c r="FS90" s="285"/>
      <c r="FT90" s="285"/>
      <c r="FU90" s="285"/>
      <c r="FV90" s="285"/>
      <c r="FW90" s="285"/>
      <c r="FX90" s="285"/>
      <c r="FY90" s="285"/>
      <c r="FZ90" s="285"/>
      <c r="GA90" s="285"/>
      <c r="GB90" s="285"/>
      <c r="GC90" s="285"/>
      <c r="GD90" s="285"/>
      <c r="GE90" s="285"/>
      <c r="GF90" s="285"/>
      <c r="GG90" s="285"/>
      <c r="GH90" s="285"/>
      <c r="GI90" s="285"/>
      <c r="GJ90" s="285"/>
      <c r="GK90" s="285"/>
      <c r="GL90" s="285"/>
      <c r="GM90" s="285"/>
      <c r="GN90" s="285"/>
      <c r="GO90" s="285"/>
      <c r="GP90" s="285"/>
      <c r="GQ90" s="285"/>
      <c r="GR90" s="285"/>
      <c r="GS90" s="285"/>
      <c r="GT90" s="285"/>
      <c r="GU90" s="285"/>
      <c r="GV90" s="285"/>
      <c r="GW90" s="285"/>
      <c r="GX90" s="285"/>
      <c r="GY90" s="285"/>
      <c r="GZ90" s="285"/>
      <c r="HA90" s="285"/>
      <c r="HB90" s="285"/>
      <c r="HC90" s="285"/>
      <c r="HD90" s="285"/>
      <c r="HE90" s="285"/>
      <c r="HF90" s="285"/>
      <c r="HG90" s="285"/>
      <c r="HH90" s="285"/>
      <c r="HI90" s="285"/>
      <c r="HJ90" s="285"/>
      <c r="HK90" s="285"/>
      <c r="HL90" s="285"/>
      <c r="HM90" s="285"/>
      <c r="HN90" s="285"/>
      <c r="HO90" s="285"/>
      <c r="HP90" s="285"/>
      <c r="HQ90" s="285"/>
      <c r="HR90" s="285"/>
      <c r="HS90" s="285"/>
      <c r="HT90" s="285"/>
      <c r="HU90" s="285"/>
      <c r="HV90" s="285"/>
      <c r="HW90" s="285"/>
      <c r="HX90" s="285"/>
      <c r="HY90" s="285"/>
      <c r="HZ90" s="285"/>
      <c r="IA90" s="285"/>
      <c r="IB90" s="285"/>
      <c r="IC90" s="285"/>
      <c r="ID90" s="285"/>
      <c r="IE90" s="285"/>
      <c r="IF90" s="285"/>
      <c r="IG90" s="285"/>
      <c r="IH90" s="285"/>
      <c r="II90" s="285"/>
      <c r="IJ90" s="285"/>
      <c r="IK90" s="285"/>
      <c r="IL90" s="285"/>
      <c r="IM90" s="285"/>
      <c r="IN90" s="285"/>
      <c r="IO90" s="285"/>
      <c r="IP90" s="285"/>
      <c r="IQ90" s="285"/>
      <c r="IR90" s="285"/>
      <c r="IS90" s="285"/>
      <c r="IT90" s="285"/>
      <c r="IU90" s="285"/>
    </row>
    <row r="91" spans="1:255" x14ac:dyDescent="0.3">
      <c r="A91" s="218" t="s">
        <v>25</v>
      </c>
      <c r="B91" s="188">
        <f>SUM(B86:B90)</f>
        <v>565</v>
      </c>
      <c r="C91" s="290">
        <f>SUM(C86:C90)</f>
        <v>22.92</v>
      </c>
      <c r="D91" s="290">
        <f>SUM(D86:D90)</f>
        <v>19.059999999999999</v>
      </c>
      <c r="E91" s="290">
        <f>SUM(E86:E90)</f>
        <v>85.500000000000014</v>
      </c>
      <c r="F91" s="290">
        <f>SUM(F86:F90)</f>
        <v>615.04999999999995</v>
      </c>
      <c r="G91" s="290"/>
      <c r="H91" s="290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6"/>
      <c r="CY91" s="246"/>
      <c r="CZ91" s="246"/>
      <c r="DA91" s="246"/>
      <c r="DB91" s="246"/>
      <c r="DC91" s="246"/>
      <c r="DD91" s="246"/>
      <c r="DE91" s="246"/>
      <c r="DF91" s="246"/>
      <c r="DG91" s="246"/>
      <c r="DH91" s="246"/>
      <c r="DI91" s="246"/>
      <c r="DJ91" s="246"/>
      <c r="DK91" s="246"/>
      <c r="DL91" s="246"/>
      <c r="DM91" s="246"/>
      <c r="DN91" s="246"/>
      <c r="DO91" s="246"/>
      <c r="DP91" s="246"/>
      <c r="DQ91" s="246"/>
      <c r="DR91" s="246"/>
      <c r="DS91" s="246"/>
      <c r="DT91" s="246"/>
      <c r="DU91" s="246"/>
      <c r="DV91" s="246"/>
      <c r="DW91" s="246"/>
      <c r="DX91" s="246"/>
      <c r="DY91" s="246"/>
      <c r="DZ91" s="246"/>
      <c r="EA91" s="246"/>
      <c r="EB91" s="246"/>
      <c r="EC91" s="246"/>
      <c r="ED91" s="246"/>
      <c r="EE91" s="246"/>
      <c r="EF91" s="246"/>
      <c r="EG91" s="246"/>
      <c r="EH91" s="246"/>
      <c r="EI91" s="246"/>
      <c r="EJ91" s="246"/>
      <c r="EK91" s="246"/>
      <c r="EL91" s="246"/>
      <c r="EM91" s="246"/>
      <c r="EN91" s="246"/>
      <c r="EO91" s="246"/>
      <c r="EP91" s="246"/>
      <c r="EQ91" s="246"/>
      <c r="ER91" s="246"/>
      <c r="ES91" s="246"/>
      <c r="ET91" s="246"/>
      <c r="EU91" s="246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6"/>
      <c r="FI91" s="246"/>
      <c r="FJ91" s="246"/>
      <c r="FK91" s="246"/>
      <c r="FL91" s="246"/>
      <c r="FM91" s="246"/>
      <c r="FN91" s="246"/>
      <c r="FO91" s="246"/>
      <c r="FP91" s="246"/>
      <c r="FQ91" s="246"/>
      <c r="FR91" s="246"/>
      <c r="FS91" s="246"/>
      <c r="FT91" s="246"/>
      <c r="FU91" s="246"/>
      <c r="FV91" s="246"/>
      <c r="FW91" s="246"/>
      <c r="FX91" s="246"/>
      <c r="FY91" s="246"/>
      <c r="FZ91" s="246"/>
      <c r="GA91" s="246"/>
      <c r="GB91" s="246"/>
      <c r="GC91" s="246"/>
      <c r="GD91" s="246"/>
      <c r="GE91" s="246"/>
      <c r="GF91" s="246"/>
      <c r="GG91" s="246"/>
      <c r="GH91" s="246"/>
      <c r="GI91" s="246"/>
      <c r="GJ91" s="246"/>
      <c r="GK91" s="246"/>
      <c r="GL91" s="246"/>
      <c r="GM91" s="246"/>
      <c r="GN91" s="246"/>
      <c r="GO91" s="246"/>
      <c r="GP91" s="246"/>
      <c r="GQ91" s="246"/>
      <c r="GR91" s="246"/>
      <c r="GS91" s="246"/>
      <c r="GT91" s="246"/>
      <c r="GU91" s="246"/>
      <c r="GV91" s="246"/>
      <c r="GW91" s="246"/>
      <c r="GX91" s="246"/>
      <c r="GY91" s="246"/>
      <c r="GZ91" s="246"/>
      <c r="HA91" s="246"/>
      <c r="HB91" s="246"/>
      <c r="HC91" s="246"/>
      <c r="HD91" s="246"/>
      <c r="HE91" s="246"/>
      <c r="HF91" s="246"/>
      <c r="HG91" s="246"/>
      <c r="HH91" s="246"/>
      <c r="HI91" s="246"/>
      <c r="HJ91" s="246"/>
      <c r="HK91" s="246"/>
      <c r="HL91" s="246"/>
      <c r="HM91" s="246"/>
      <c r="HN91" s="246"/>
      <c r="HO91" s="246"/>
      <c r="HP91" s="246"/>
      <c r="HQ91" s="246"/>
      <c r="HR91" s="246"/>
      <c r="HS91" s="246"/>
      <c r="HT91" s="246"/>
      <c r="HU91" s="246"/>
      <c r="HV91" s="246"/>
      <c r="HW91" s="246"/>
      <c r="HX91" s="246"/>
      <c r="HY91" s="246"/>
      <c r="HZ91" s="246"/>
      <c r="IA91" s="246"/>
      <c r="IB91" s="246"/>
      <c r="IC91" s="246"/>
      <c r="ID91" s="246"/>
      <c r="IE91" s="246"/>
      <c r="IF91" s="246"/>
      <c r="IG91" s="246"/>
      <c r="IH91" s="246"/>
      <c r="II91" s="246"/>
      <c r="IJ91" s="246"/>
      <c r="IK91" s="246"/>
      <c r="IL91" s="246"/>
      <c r="IM91" s="246"/>
      <c r="IN91" s="246"/>
      <c r="IO91" s="246"/>
      <c r="IP91" s="246"/>
      <c r="IQ91" s="246"/>
      <c r="IR91" s="246"/>
      <c r="IS91" s="246"/>
      <c r="IT91" s="246"/>
      <c r="IU91" s="246"/>
    </row>
    <row r="92" spans="1:255" x14ac:dyDescent="0.3">
      <c r="A92" s="263" t="s">
        <v>211</v>
      </c>
      <c r="B92" s="263"/>
      <c r="C92" s="308"/>
      <c r="D92" s="308"/>
      <c r="E92" s="308"/>
      <c r="F92" s="308"/>
      <c r="G92" s="263"/>
      <c r="H92" s="263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46"/>
      <c r="EP92" s="246"/>
      <c r="EQ92" s="246"/>
      <c r="ER92" s="246"/>
      <c r="ES92" s="246"/>
      <c r="ET92" s="246"/>
      <c r="EU92" s="246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6"/>
      <c r="FI92" s="246"/>
      <c r="FJ92" s="246"/>
      <c r="FK92" s="246"/>
      <c r="FL92" s="246"/>
      <c r="FM92" s="246"/>
      <c r="FN92" s="246"/>
      <c r="FO92" s="246"/>
      <c r="FP92" s="246"/>
      <c r="FQ92" s="246"/>
      <c r="FR92" s="246"/>
      <c r="FS92" s="246"/>
      <c r="FT92" s="246"/>
      <c r="FU92" s="246"/>
      <c r="FV92" s="246"/>
      <c r="FW92" s="246"/>
      <c r="FX92" s="246"/>
      <c r="FY92" s="246"/>
      <c r="FZ92" s="246"/>
      <c r="GA92" s="246"/>
      <c r="GB92" s="246"/>
      <c r="GC92" s="246"/>
      <c r="GD92" s="246"/>
      <c r="GE92" s="246"/>
      <c r="GF92" s="246"/>
      <c r="GG92" s="246"/>
      <c r="GH92" s="246"/>
      <c r="GI92" s="246"/>
      <c r="GJ92" s="246"/>
      <c r="GK92" s="246"/>
      <c r="GL92" s="246"/>
      <c r="GM92" s="246"/>
      <c r="GN92" s="246"/>
      <c r="GO92" s="246"/>
      <c r="GP92" s="246"/>
      <c r="GQ92" s="246"/>
      <c r="GR92" s="246"/>
      <c r="GS92" s="246"/>
      <c r="GT92" s="246"/>
      <c r="GU92" s="246"/>
      <c r="GV92" s="246"/>
      <c r="GW92" s="246"/>
      <c r="GX92" s="246"/>
      <c r="GY92" s="246"/>
      <c r="GZ92" s="246"/>
      <c r="HA92" s="246"/>
      <c r="HB92" s="246"/>
      <c r="HC92" s="246"/>
      <c r="HD92" s="246"/>
      <c r="HE92" s="246"/>
      <c r="HF92" s="246"/>
      <c r="HG92" s="246"/>
      <c r="HH92" s="246"/>
      <c r="HI92" s="246"/>
      <c r="HJ92" s="246"/>
      <c r="HK92" s="246"/>
      <c r="HL92" s="246"/>
      <c r="HM92" s="246"/>
      <c r="HN92" s="246"/>
      <c r="HO92" s="246"/>
      <c r="HP92" s="246"/>
      <c r="HQ92" s="246"/>
      <c r="HR92" s="246"/>
      <c r="HS92" s="246"/>
      <c r="HT92" s="246"/>
      <c r="HU92" s="246"/>
      <c r="HV92" s="246"/>
      <c r="HW92" s="246"/>
      <c r="HX92" s="246"/>
      <c r="HY92" s="246"/>
      <c r="HZ92" s="246"/>
      <c r="IA92" s="246"/>
      <c r="IB92" s="246"/>
      <c r="IC92" s="246"/>
      <c r="ID92" s="246"/>
      <c r="IE92" s="246"/>
      <c r="IF92" s="246"/>
      <c r="IG92" s="246"/>
      <c r="IH92" s="246"/>
      <c r="II92" s="246"/>
      <c r="IJ92" s="246"/>
      <c r="IK92" s="246"/>
      <c r="IL92" s="246"/>
      <c r="IM92" s="246"/>
      <c r="IN92" s="246"/>
      <c r="IO92" s="246"/>
      <c r="IP92" s="246"/>
      <c r="IQ92" s="246"/>
      <c r="IR92" s="246"/>
      <c r="IS92" s="246"/>
      <c r="IT92" s="246"/>
      <c r="IU92" s="246"/>
    </row>
    <row r="93" spans="1:255" s="269" customFormat="1" x14ac:dyDescent="0.25">
      <c r="A93" s="208" t="s">
        <v>284</v>
      </c>
      <c r="B93" s="216">
        <v>50</v>
      </c>
      <c r="C93" s="199">
        <v>5.15</v>
      </c>
      <c r="D93" s="199">
        <v>8.4</v>
      </c>
      <c r="E93" s="199">
        <v>40.880000000000003</v>
      </c>
      <c r="F93" s="199">
        <v>219.57</v>
      </c>
      <c r="G93" s="248" t="s">
        <v>285</v>
      </c>
      <c r="H93" s="261" t="s">
        <v>286</v>
      </c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49"/>
      <c r="DE93" s="249"/>
      <c r="DF93" s="249"/>
      <c r="DG93" s="249"/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249"/>
      <c r="DS93" s="249"/>
      <c r="DT93" s="249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49"/>
      <c r="ES93" s="249"/>
      <c r="ET93" s="249"/>
      <c r="EU93" s="249"/>
      <c r="EV93" s="249"/>
      <c r="EW93" s="249"/>
      <c r="EX93" s="249"/>
      <c r="EY93" s="249"/>
      <c r="EZ93" s="249"/>
      <c r="FA93" s="249"/>
      <c r="FB93" s="249"/>
      <c r="FC93" s="249"/>
      <c r="FD93" s="249"/>
      <c r="FE93" s="249"/>
      <c r="FF93" s="249"/>
      <c r="FG93" s="249"/>
      <c r="FH93" s="249"/>
      <c r="FI93" s="249"/>
      <c r="FJ93" s="249"/>
      <c r="FK93" s="249"/>
      <c r="FL93" s="249"/>
      <c r="FM93" s="249"/>
      <c r="FN93" s="249"/>
      <c r="FO93" s="249"/>
      <c r="FP93" s="249"/>
      <c r="FQ93" s="249"/>
      <c r="FR93" s="249"/>
      <c r="FS93" s="249"/>
      <c r="FT93" s="249"/>
      <c r="FU93" s="249"/>
      <c r="FV93" s="249"/>
      <c r="FW93" s="249"/>
      <c r="FX93" s="249"/>
      <c r="FY93" s="249"/>
      <c r="FZ93" s="249"/>
      <c r="GA93" s="249"/>
      <c r="GB93" s="249"/>
      <c r="GC93" s="249"/>
      <c r="GD93" s="249"/>
      <c r="GE93" s="249"/>
      <c r="GF93" s="249"/>
      <c r="GG93" s="249"/>
      <c r="GH93" s="249"/>
      <c r="GI93" s="249"/>
      <c r="GJ93" s="249"/>
      <c r="GK93" s="249"/>
      <c r="GL93" s="249"/>
      <c r="GM93" s="249"/>
      <c r="GN93" s="249"/>
      <c r="GO93" s="249"/>
      <c r="GP93" s="249"/>
      <c r="GQ93" s="249"/>
      <c r="GR93" s="249"/>
      <c r="GS93" s="249"/>
      <c r="GT93" s="249"/>
      <c r="GU93" s="249"/>
      <c r="GV93" s="249"/>
      <c r="GW93" s="249"/>
      <c r="GX93" s="249"/>
      <c r="GY93" s="249"/>
      <c r="GZ93" s="249"/>
      <c r="HA93" s="249"/>
      <c r="HB93" s="249"/>
      <c r="HC93" s="249"/>
      <c r="HD93" s="249"/>
      <c r="HE93" s="249"/>
      <c r="HF93" s="249"/>
      <c r="HG93" s="249"/>
      <c r="HH93" s="249"/>
      <c r="HI93" s="249"/>
      <c r="HJ93" s="249"/>
      <c r="HK93" s="249"/>
      <c r="HL93" s="249"/>
      <c r="HM93" s="249"/>
      <c r="HN93" s="249"/>
      <c r="HO93" s="249"/>
      <c r="HP93" s="249"/>
      <c r="HQ93" s="249"/>
      <c r="HR93" s="249"/>
      <c r="HS93" s="249"/>
      <c r="HT93" s="249"/>
      <c r="HU93" s="249"/>
      <c r="HV93" s="249"/>
      <c r="HW93" s="249"/>
      <c r="HX93" s="249"/>
      <c r="HY93" s="249"/>
      <c r="HZ93" s="249"/>
      <c r="IA93" s="249"/>
      <c r="IB93" s="249"/>
      <c r="IC93" s="249"/>
      <c r="ID93" s="249"/>
      <c r="IE93" s="249"/>
      <c r="IF93" s="249"/>
      <c r="IG93" s="249"/>
      <c r="IH93" s="249"/>
      <c r="II93" s="249"/>
      <c r="IJ93" s="249"/>
      <c r="IK93" s="249"/>
      <c r="IL93" s="249"/>
      <c r="IM93" s="249"/>
      <c r="IN93" s="249"/>
      <c r="IO93" s="249"/>
      <c r="IP93" s="249"/>
      <c r="IQ93" s="249"/>
      <c r="IR93" s="249"/>
      <c r="IS93" s="249"/>
      <c r="IT93" s="249"/>
      <c r="IU93" s="249"/>
    </row>
    <row r="94" spans="1:255" x14ac:dyDescent="0.25">
      <c r="A94" s="307" t="s">
        <v>21</v>
      </c>
      <c r="B94" s="258">
        <v>215</v>
      </c>
      <c r="C94" s="288">
        <v>7.0000000000000007E-2</v>
      </c>
      <c r="D94" s="288">
        <v>0.02</v>
      </c>
      <c r="E94" s="288">
        <v>15</v>
      </c>
      <c r="F94" s="288">
        <v>60</v>
      </c>
      <c r="G94" s="258" t="s">
        <v>22</v>
      </c>
      <c r="H94" s="225" t="s">
        <v>23</v>
      </c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  <c r="HR94" s="192"/>
      <c r="HS94" s="192"/>
      <c r="HT94" s="192"/>
      <c r="HU94" s="192"/>
      <c r="HV94" s="192"/>
      <c r="HW94" s="192"/>
      <c r="HX94" s="192"/>
      <c r="HY94" s="192"/>
      <c r="HZ94" s="192"/>
      <c r="IA94" s="192"/>
      <c r="IB94" s="192"/>
      <c r="IC94" s="192"/>
      <c r="ID94" s="192"/>
      <c r="IE94" s="192"/>
      <c r="IF94" s="192"/>
      <c r="IG94" s="192"/>
      <c r="IH94" s="192"/>
      <c r="II94" s="192"/>
      <c r="IJ94" s="192"/>
      <c r="IK94" s="192"/>
      <c r="IL94" s="192"/>
      <c r="IM94" s="192"/>
      <c r="IN94" s="192"/>
      <c r="IO94" s="192"/>
      <c r="IP94" s="192"/>
      <c r="IQ94" s="192"/>
      <c r="IR94" s="192"/>
      <c r="IS94" s="192"/>
      <c r="IT94" s="192"/>
      <c r="IU94" s="192"/>
    </row>
    <row r="95" spans="1:255" x14ac:dyDescent="0.3">
      <c r="A95" s="218" t="s">
        <v>25</v>
      </c>
      <c r="B95" s="188">
        <f>SUM(B93:B94)</f>
        <v>265</v>
      </c>
      <c r="C95" s="188">
        <f>SUM(C93:C94)</f>
        <v>5.2200000000000006</v>
      </c>
      <c r="D95" s="188">
        <f>SUM(D93:D94)</f>
        <v>8.42</v>
      </c>
      <c r="E95" s="188">
        <f>SUM(E93:E94)</f>
        <v>55.88</v>
      </c>
      <c r="F95" s="188">
        <f>SUM(F93:F94)</f>
        <v>279.57</v>
      </c>
      <c r="G95" s="188"/>
      <c r="H95" s="188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46"/>
      <c r="EA95" s="246"/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  <c r="ES95" s="246"/>
      <c r="ET95" s="246"/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46"/>
      <c r="FF95" s="246"/>
      <c r="FG95" s="246"/>
      <c r="FH95" s="246"/>
      <c r="FI95" s="246"/>
      <c r="FJ95" s="246"/>
      <c r="FK95" s="246"/>
      <c r="FL95" s="246"/>
      <c r="FM95" s="246"/>
      <c r="FN95" s="246"/>
      <c r="FO95" s="246"/>
      <c r="FP95" s="246"/>
      <c r="FQ95" s="246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246"/>
      <c r="GE95" s="246"/>
      <c r="GF95" s="246"/>
      <c r="GG95" s="246"/>
      <c r="GH95" s="246"/>
      <c r="GI95" s="246"/>
      <c r="GJ95" s="246"/>
      <c r="GK95" s="246"/>
      <c r="GL95" s="246"/>
      <c r="GM95" s="246"/>
      <c r="GN95" s="246"/>
      <c r="GO95" s="246"/>
      <c r="GP95" s="246"/>
      <c r="GQ95" s="246"/>
      <c r="GR95" s="246"/>
      <c r="GS95" s="246"/>
      <c r="GT95" s="246"/>
      <c r="GU95" s="246"/>
      <c r="GV95" s="246"/>
      <c r="GW95" s="246"/>
      <c r="GX95" s="246"/>
      <c r="GY95" s="246"/>
      <c r="GZ95" s="246"/>
      <c r="HA95" s="246"/>
      <c r="HB95" s="246"/>
      <c r="HC95" s="246"/>
      <c r="HD95" s="246"/>
      <c r="HE95" s="246"/>
      <c r="HF95" s="246"/>
      <c r="HG95" s="246"/>
      <c r="HH95" s="246"/>
      <c r="HI95" s="246"/>
      <c r="HJ95" s="246"/>
      <c r="HK95" s="246"/>
      <c r="HL95" s="246"/>
      <c r="HM95" s="246"/>
      <c r="HN95" s="246"/>
      <c r="HO95" s="246"/>
      <c r="HP95" s="246"/>
      <c r="HQ95" s="246"/>
      <c r="HR95" s="246"/>
      <c r="HS95" s="246"/>
      <c r="HT95" s="246"/>
      <c r="HU95" s="246"/>
      <c r="HV95" s="246"/>
      <c r="HW95" s="246"/>
      <c r="HX95" s="246"/>
      <c r="HY95" s="246"/>
      <c r="HZ95" s="246"/>
      <c r="IA95" s="246"/>
      <c r="IB95" s="246"/>
      <c r="IC95" s="246"/>
      <c r="ID95" s="246"/>
      <c r="IE95" s="246"/>
      <c r="IF95" s="246"/>
      <c r="IG95" s="246"/>
      <c r="IH95" s="246"/>
      <c r="II95" s="246"/>
      <c r="IJ95" s="246"/>
      <c r="IK95" s="246"/>
      <c r="IL95" s="246"/>
      <c r="IM95" s="246"/>
      <c r="IN95" s="246"/>
      <c r="IO95" s="246"/>
      <c r="IP95" s="246"/>
      <c r="IQ95" s="246"/>
      <c r="IR95" s="246"/>
      <c r="IS95" s="246"/>
      <c r="IT95" s="246"/>
      <c r="IU95" s="246"/>
    </row>
    <row r="96" spans="1:255" x14ac:dyDescent="0.3">
      <c r="A96" s="218" t="s">
        <v>184</v>
      </c>
      <c r="B96" s="188">
        <f>SUM(B91,B95)</f>
        <v>830</v>
      </c>
      <c r="C96" s="188">
        <f>SUM(C91,C95)</f>
        <v>28.14</v>
      </c>
      <c r="D96" s="188">
        <f>SUM(D91,D95)</f>
        <v>27.479999999999997</v>
      </c>
      <c r="E96" s="188">
        <f>SUM(E91,E95)</f>
        <v>141.38000000000002</v>
      </c>
      <c r="F96" s="188">
        <f>SUM(F91,F95)</f>
        <v>894.61999999999989</v>
      </c>
      <c r="G96" s="188"/>
      <c r="H96" s="188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  <c r="DB96" s="246"/>
      <c r="DC96" s="246"/>
      <c r="DD96" s="246"/>
      <c r="DE96" s="246"/>
      <c r="DF96" s="246"/>
      <c r="DG96" s="246"/>
      <c r="DH96" s="246"/>
      <c r="DI96" s="246"/>
      <c r="DJ96" s="246"/>
      <c r="DK96" s="246"/>
      <c r="DL96" s="246"/>
      <c r="DM96" s="246"/>
      <c r="DN96" s="246"/>
      <c r="DO96" s="246"/>
      <c r="DP96" s="246"/>
      <c r="DQ96" s="246"/>
      <c r="DR96" s="246"/>
      <c r="DS96" s="246"/>
      <c r="DT96" s="246"/>
      <c r="DU96" s="246"/>
      <c r="DV96" s="246"/>
      <c r="DW96" s="246"/>
      <c r="DX96" s="246"/>
      <c r="DY96" s="246"/>
      <c r="DZ96" s="246"/>
      <c r="EA96" s="246"/>
      <c r="EB96" s="246"/>
      <c r="EC96" s="246"/>
      <c r="ED96" s="246"/>
      <c r="EE96" s="246"/>
      <c r="EF96" s="246"/>
      <c r="EG96" s="246"/>
      <c r="EH96" s="246"/>
      <c r="EI96" s="246"/>
      <c r="EJ96" s="246"/>
      <c r="EK96" s="246"/>
      <c r="EL96" s="246"/>
      <c r="EM96" s="246"/>
      <c r="EN96" s="246"/>
      <c r="EO96" s="246"/>
      <c r="EP96" s="246"/>
      <c r="EQ96" s="246"/>
      <c r="ER96" s="246"/>
      <c r="ES96" s="246"/>
      <c r="ET96" s="246"/>
      <c r="EU96" s="246"/>
      <c r="EV96" s="246"/>
      <c r="EW96" s="246"/>
      <c r="EX96" s="246"/>
      <c r="EY96" s="246"/>
      <c r="EZ96" s="246"/>
      <c r="FA96" s="246"/>
      <c r="FB96" s="246"/>
      <c r="FC96" s="246"/>
      <c r="FD96" s="246"/>
      <c r="FE96" s="246"/>
      <c r="FF96" s="246"/>
      <c r="FG96" s="246"/>
      <c r="FH96" s="246"/>
      <c r="FI96" s="246"/>
      <c r="FJ96" s="246"/>
      <c r="FK96" s="246"/>
      <c r="FL96" s="246"/>
      <c r="FM96" s="246"/>
      <c r="FN96" s="246"/>
      <c r="FO96" s="246"/>
      <c r="FP96" s="246"/>
      <c r="FQ96" s="246"/>
      <c r="FR96" s="246"/>
      <c r="FS96" s="246"/>
      <c r="FT96" s="246"/>
      <c r="FU96" s="246"/>
      <c r="FV96" s="246"/>
      <c r="FW96" s="246"/>
      <c r="FX96" s="246"/>
      <c r="FY96" s="246"/>
      <c r="FZ96" s="246"/>
      <c r="GA96" s="246"/>
      <c r="GB96" s="246"/>
      <c r="GC96" s="246"/>
      <c r="GD96" s="246"/>
      <c r="GE96" s="246"/>
      <c r="GF96" s="246"/>
      <c r="GG96" s="246"/>
      <c r="GH96" s="246"/>
      <c r="GI96" s="246"/>
      <c r="GJ96" s="246"/>
      <c r="GK96" s="246"/>
      <c r="GL96" s="246"/>
      <c r="GM96" s="246"/>
      <c r="GN96" s="246"/>
      <c r="GO96" s="246"/>
      <c r="GP96" s="246"/>
      <c r="GQ96" s="246"/>
      <c r="GR96" s="246"/>
      <c r="GS96" s="246"/>
      <c r="GT96" s="246"/>
      <c r="GU96" s="246"/>
      <c r="GV96" s="246"/>
      <c r="GW96" s="246"/>
      <c r="GX96" s="246"/>
      <c r="GY96" s="246"/>
      <c r="GZ96" s="246"/>
      <c r="HA96" s="246"/>
      <c r="HB96" s="246"/>
      <c r="HC96" s="246"/>
      <c r="HD96" s="246"/>
      <c r="HE96" s="246"/>
      <c r="HF96" s="246"/>
      <c r="HG96" s="246"/>
      <c r="HH96" s="246"/>
      <c r="HI96" s="246"/>
      <c r="HJ96" s="246"/>
      <c r="HK96" s="246"/>
      <c r="HL96" s="246"/>
      <c r="HM96" s="246"/>
      <c r="HN96" s="246"/>
      <c r="HO96" s="246"/>
      <c r="HP96" s="246"/>
      <c r="HQ96" s="246"/>
      <c r="HR96" s="246"/>
      <c r="HS96" s="246"/>
      <c r="HT96" s="246"/>
      <c r="HU96" s="246"/>
      <c r="HV96" s="246"/>
      <c r="HW96" s="246"/>
      <c r="HX96" s="246"/>
      <c r="HY96" s="246"/>
      <c r="HZ96" s="246"/>
      <c r="IA96" s="246"/>
      <c r="IB96" s="246"/>
      <c r="IC96" s="246"/>
      <c r="ID96" s="246"/>
      <c r="IE96" s="246"/>
      <c r="IF96" s="246"/>
      <c r="IG96" s="246"/>
      <c r="IH96" s="246"/>
      <c r="II96" s="246"/>
      <c r="IJ96" s="246"/>
      <c r="IK96" s="246"/>
      <c r="IL96" s="246"/>
      <c r="IM96" s="246"/>
      <c r="IN96" s="246"/>
      <c r="IO96" s="246"/>
      <c r="IP96" s="246"/>
      <c r="IQ96" s="246"/>
      <c r="IR96" s="246"/>
      <c r="IS96" s="246"/>
      <c r="IT96" s="246"/>
      <c r="IU96" s="246"/>
    </row>
    <row r="97" spans="1:256" x14ac:dyDescent="0.3">
      <c r="A97" s="185" t="s">
        <v>50</v>
      </c>
      <c r="B97" s="186"/>
      <c r="C97" s="186"/>
      <c r="D97" s="186"/>
      <c r="E97" s="186"/>
      <c r="F97" s="186"/>
      <c r="G97" s="186"/>
      <c r="H97" s="187"/>
    </row>
    <row r="98" spans="1:256" ht="13.5" customHeight="1" x14ac:dyDescent="0.25">
      <c r="A98" s="188" t="s">
        <v>247</v>
      </c>
      <c r="B98" s="188" t="s">
        <v>6</v>
      </c>
      <c r="C98" s="189" t="s">
        <v>248</v>
      </c>
      <c r="D98" s="189" t="s">
        <v>249</v>
      </c>
      <c r="E98" s="189" t="s">
        <v>250</v>
      </c>
      <c r="F98" s="190" t="s">
        <v>10</v>
      </c>
      <c r="G98" s="290" t="s">
        <v>4</v>
      </c>
      <c r="H98" s="189" t="s">
        <v>251</v>
      </c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192"/>
      <c r="FZ98" s="192"/>
      <c r="GA98" s="192"/>
      <c r="GB98" s="192"/>
      <c r="GC98" s="192"/>
      <c r="GD98" s="192"/>
      <c r="GE98" s="192"/>
      <c r="GF98" s="192"/>
      <c r="GG98" s="192"/>
      <c r="GH98" s="192"/>
      <c r="GI98" s="192"/>
      <c r="GJ98" s="192"/>
      <c r="GK98" s="192"/>
      <c r="GL98" s="192"/>
      <c r="GM98" s="192"/>
      <c r="GN98" s="192"/>
      <c r="GO98" s="192"/>
      <c r="GP98" s="192"/>
      <c r="GQ98" s="192"/>
      <c r="GR98" s="192"/>
      <c r="GS98" s="192"/>
      <c r="GT98" s="192"/>
      <c r="GU98" s="192"/>
      <c r="GV98" s="192"/>
      <c r="GW98" s="192"/>
      <c r="GX98" s="192"/>
      <c r="GY98" s="192"/>
      <c r="GZ98" s="192"/>
      <c r="HA98" s="192"/>
      <c r="HB98" s="192"/>
      <c r="HC98" s="192"/>
      <c r="HD98" s="192"/>
      <c r="HE98" s="192"/>
      <c r="HF98" s="192"/>
      <c r="HG98" s="192"/>
      <c r="HH98" s="192"/>
      <c r="HI98" s="192"/>
      <c r="HJ98" s="192"/>
      <c r="HK98" s="192"/>
      <c r="HL98" s="192"/>
      <c r="HM98" s="192"/>
      <c r="HN98" s="192"/>
      <c r="HO98" s="192"/>
      <c r="HP98" s="192"/>
      <c r="HQ98" s="192"/>
      <c r="HR98" s="192"/>
      <c r="HS98" s="192"/>
      <c r="HT98" s="192"/>
      <c r="HU98" s="192"/>
      <c r="HV98" s="192"/>
      <c r="HW98" s="192"/>
      <c r="HX98" s="192"/>
      <c r="HY98" s="192"/>
      <c r="HZ98" s="192"/>
      <c r="IA98" s="192"/>
      <c r="IB98" s="192"/>
      <c r="IC98" s="192"/>
      <c r="ID98" s="192"/>
      <c r="IE98" s="192"/>
      <c r="IF98" s="192"/>
      <c r="IG98" s="192"/>
      <c r="IH98" s="192"/>
      <c r="II98" s="192"/>
      <c r="IJ98" s="192"/>
      <c r="IK98" s="192"/>
      <c r="IL98" s="192"/>
      <c r="IM98" s="192"/>
      <c r="IN98" s="192"/>
      <c r="IO98" s="192"/>
      <c r="IP98" s="192"/>
      <c r="IQ98" s="192"/>
      <c r="IR98" s="192"/>
      <c r="IS98" s="192"/>
      <c r="IT98" s="192"/>
      <c r="IU98" s="192"/>
    </row>
    <row r="99" spans="1:256" x14ac:dyDescent="0.3">
      <c r="A99" s="193" t="s">
        <v>322</v>
      </c>
      <c r="B99" s="194"/>
      <c r="C99" s="195"/>
      <c r="D99" s="195"/>
      <c r="E99" s="195"/>
      <c r="F99" s="195"/>
      <c r="G99" s="194"/>
      <c r="H99" s="196"/>
    </row>
    <row r="100" spans="1:256" s="269" customFormat="1" x14ac:dyDescent="0.25">
      <c r="A100" s="236" t="s">
        <v>265</v>
      </c>
      <c r="B100" s="223">
        <v>100</v>
      </c>
      <c r="C100" s="237">
        <v>0.94</v>
      </c>
      <c r="D100" s="237">
        <v>10.14</v>
      </c>
      <c r="E100" s="237">
        <v>2.38</v>
      </c>
      <c r="F100" s="237">
        <v>104.9</v>
      </c>
      <c r="G100" s="200" t="s">
        <v>266</v>
      </c>
      <c r="H100" s="225" t="s">
        <v>267</v>
      </c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2"/>
      <c r="GA100" s="192"/>
      <c r="GB100" s="192"/>
      <c r="GC100" s="192"/>
      <c r="GD100" s="192"/>
      <c r="GE100" s="192"/>
      <c r="GF100" s="192"/>
      <c r="GG100" s="192"/>
      <c r="GH100" s="192"/>
      <c r="GI100" s="192"/>
      <c r="GJ100" s="192"/>
      <c r="GK100" s="192"/>
      <c r="GL100" s="192"/>
      <c r="GM100" s="192"/>
      <c r="GN100" s="192"/>
      <c r="GO100" s="192"/>
      <c r="GP100" s="192"/>
      <c r="GQ100" s="192"/>
      <c r="GR100" s="192"/>
      <c r="GS100" s="192"/>
      <c r="GT100" s="192"/>
      <c r="GU100" s="192"/>
      <c r="GV100" s="192"/>
      <c r="GW100" s="192"/>
      <c r="GX100" s="192"/>
      <c r="GY100" s="192"/>
      <c r="GZ100" s="192"/>
      <c r="HA100" s="192"/>
      <c r="HB100" s="192"/>
      <c r="HC100" s="192"/>
      <c r="HD100" s="192"/>
      <c r="HE100" s="192"/>
      <c r="HF100" s="192"/>
      <c r="HG100" s="192"/>
      <c r="HH100" s="192"/>
      <c r="HI100" s="192"/>
      <c r="HJ100" s="192"/>
      <c r="HK100" s="192"/>
      <c r="HL100" s="192"/>
      <c r="HM100" s="192"/>
      <c r="HN100" s="192"/>
      <c r="HO100" s="192"/>
      <c r="HP100" s="192"/>
      <c r="HQ100" s="192"/>
      <c r="HR100" s="192"/>
      <c r="HS100" s="192"/>
      <c r="HT100" s="192"/>
      <c r="HU100" s="192"/>
      <c r="HV100" s="192"/>
      <c r="HW100" s="192"/>
      <c r="HX100" s="192"/>
      <c r="HY100" s="192"/>
      <c r="HZ100" s="192"/>
      <c r="IA100" s="192"/>
      <c r="IB100" s="192"/>
      <c r="IC100" s="192"/>
      <c r="ID100" s="192"/>
      <c r="IE100" s="192"/>
      <c r="IF100" s="192"/>
      <c r="IG100" s="192"/>
      <c r="IH100" s="192"/>
      <c r="II100" s="192"/>
      <c r="IJ100" s="192"/>
      <c r="IK100" s="192"/>
      <c r="IL100" s="192"/>
      <c r="IM100" s="192"/>
      <c r="IN100" s="192"/>
      <c r="IO100" s="192"/>
      <c r="IP100" s="192"/>
      <c r="IQ100" s="192"/>
      <c r="IR100" s="192"/>
      <c r="IS100" s="192"/>
      <c r="IT100" s="192"/>
      <c r="IU100" s="192"/>
    </row>
    <row r="101" spans="1:256" customFormat="1" ht="14.4" x14ac:dyDescent="0.3">
      <c r="A101" s="202" t="s">
        <v>93</v>
      </c>
      <c r="B101" s="298">
        <v>250</v>
      </c>
      <c r="C101" s="204">
        <v>16.91</v>
      </c>
      <c r="D101" s="204">
        <v>19.899999999999999</v>
      </c>
      <c r="E101" s="204">
        <v>42.64</v>
      </c>
      <c r="F101" s="204">
        <v>418</v>
      </c>
      <c r="G101" s="226" t="s">
        <v>323</v>
      </c>
      <c r="H101" s="202" t="s">
        <v>95</v>
      </c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2"/>
      <c r="GA101" s="192"/>
      <c r="GB101" s="192"/>
      <c r="GC101" s="192"/>
      <c r="GD101" s="192"/>
      <c r="GE101" s="192"/>
      <c r="GF101" s="192"/>
      <c r="GG101" s="192"/>
      <c r="GH101" s="192"/>
      <c r="GI101" s="192"/>
      <c r="GJ101" s="192"/>
      <c r="GK101" s="192"/>
      <c r="GL101" s="192"/>
      <c r="GM101" s="192"/>
      <c r="GN101" s="192"/>
      <c r="GO101" s="192"/>
      <c r="GP101" s="192"/>
      <c r="GQ101" s="192"/>
      <c r="GR101" s="192"/>
      <c r="GS101" s="192"/>
      <c r="GT101" s="192"/>
      <c r="GU101" s="192"/>
      <c r="GV101" s="192"/>
      <c r="GW101" s="192"/>
      <c r="GX101" s="192"/>
      <c r="GY101" s="192"/>
      <c r="GZ101" s="192"/>
      <c r="HA101" s="192"/>
      <c r="HB101" s="192"/>
      <c r="HC101" s="192"/>
      <c r="HD101" s="192"/>
      <c r="HE101" s="192"/>
      <c r="HF101" s="192"/>
      <c r="HG101" s="192"/>
      <c r="HH101" s="192"/>
      <c r="HI101" s="192"/>
      <c r="HJ101" s="192"/>
      <c r="HK101" s="192"/>
      <c r="HL101" s="192"/>
      <c r="HM101" s="192"/>
      <c r="HN101" s="192"/>
      <c r="HO101" s="192"/>
      <c r="HP101" s="192"/>
      <c r="HQ101" s="192"/>
      <c r="HR101" s="192"/>
      <c r="HS101" s="192"/>
      <c r="HT101" s="192"/>
      <c r="HU101" s="192"/>
      <c r="HV101" s="192"/>
      <c r="HW101" s="192"/>
      <c r="HX101" s="192"/>
      <c r="HY101" s="192"/>
      <c r="HZ101" s="192"/>
      <c r="IA101" s="192"/>
      <c r="IB101" s="192"/>
      <c r="IC101" s="192"/>
      <c r="ID101" s="192"/>
      <c r="IE101" s="192"/>
      <c r="IF101" s="192"/>
      <c r="IG101" s="192"/>
      <c r="IH101" s="192"/>
      <c r="II101" s="192"/>
      <c r="IJ101" s="192"/>
      <c r="IK101" s="192"/>
      <c r="IL101" s="192"/>
      <c r="IM101" s="192"/>
      <c r="IN101" s="192"/>
      <c r="IO101" s="192"/>
      <c r="IP101" s="192"/>
      <c r="IQ101" s="192"/>
      <c r="IR101" s="192"/>
      <c r="IS101" s="192"/>
      <c r="IT101" s="192"/>
      <c r="IU101" s="192"/>
      <c r="IV101" s="192"/>
    </row>
    <row r="102" spans="1:256" x14ac:dyDescent="0.25">
      <c r="A102" s="307" t="s">
        <v>21</v>
      </c>
      <c r="B102" s="258">
        <v>215</v>
      </c>
      <c r="C102" s="288">
        <v>7.0000000000000007E-2</v>
      </c>
      <c r="D102" s="288">
        <v>0.02</v>
      </c>
      <c r="E102" s="288">
        <v>15</v>
      </c>
      <c r="F102" s="288">
        <v>60</v>
      </c>
      <c r="G102" s="258" t="s">
        <v>22</v>
      </c>
      <c r="H102" s="225" t="s">
        <v>23</v>
      </c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  <c r="FV102" s="192"/>
      <c r="FW102" s="192"/>
      <c r="FX102" s="192"/>
      <c r="FY102" s="192"/>
      <c r="FZ102" s="192"/>
      <c r="GA102" s="192"/>
      <c r="GB102" s="192"/>
      <c r="GC102" s="192"/>
      <c r="GD102" s="192"/>
      <c r="GE102" s="192"/>
      <c r="GF102" s="192"/>
      <c r="GG102" s="192"/>
      <c r="GH102" s="192"/>
      <c r="GI102" s="192"/>
      <c r="GJ102" s="192"/>
      <c r="GK102" s="192"/>
      <c r="GL102" s="192"/>
      <c r="GM102" s="192"/>
      <c r="GN102" s="192"/>
      <c r="GO102" s="192"/>
      <c r="GP102" s="192"/>
      <c r="GQ102" s="192"/>
      <c r="GR102" s="192"/>
      <c r="GS102" s="192"/>
      <c r="GT102" s="192"/>
      <c r="GU102" s="192"/>
      <c r="GV102" s="192"/>
      <c r="GW102" s="192"/>
      <c r="GX102" s="192"/>
      <c r="GY102" s="192"/>
      <c r="GZ102" s="192"/>
      <c r="HA102" s="192"/>
      <c r="HB102" s="192"/>
      <c r="HC102" s="192"/>
      <c r="HD102" s="192"/>
      <c r="HE102" s="192"/>
      <c r="HF102" s="192"/>
      <c r="HG102" s="192"/>
      <c r="HH102" s="192"/>
      <c r="HI102" s="192"/>
      <c r="HJ102" s="192"/>
      <c r="HK102" s="192"/>
      <c r="HL102" s="192"/>
      <c r="HM102" s="192"/>
      <c r="HN102" s="192"/>
      <c r="HO102" s="192"/>
      <c r="HP102" s="192"/>
      <c r="HQ102" s="192"/>
      <c r="HR102" s="192"/>
      <c r="HS102" s="192"/>
      <c r="HT102" s="192"/>
      <c r="HU102" s="192"/>
      <c r="HV102" s="192"/>
      <c r="HW102" s="192"/>
      <c r="HX102" s="192"/>
      <c r="HY102" s="192"/>
      <c r="HZ102" s="192"/>
      <c r="IA102" s="192"/>
      <c r="IB102" s="192"/>
      <c r="IC102" s="192"/>
      <c r="ID102" s="192"/>
      <c r="IE102" s="192"/>
      <c r="IF102" s="192"/>
      <c r="IG102" s="192"/>
      <c r="IH102" s="192"/>
      <c r="II102" s="192"/>
      <c r="IJ102" s="192"/>
      <c r="IK102" s="192"/>
      <c r="IL102" s="192"/>
      <c r="IM102" s="192"/>
      <c r="IN102" s="192"/>
      <c r="IO102" s="192"/>
      <c r="IP102" s="192"/>
      <c r="IQ102" s="192"/>
      <c r="IR102" s="192"/>
      <c r="IS102" s="192"/>
      <c r="IT102" s="192"/>
      <c r="IU102" s="192"/>
    </row>
    <row r="103" spans="1:256" x14ac:dyDescent="0.3">
      <c r="A103" s="215" t="s">
        <v>45</v>
      </c>
      <c r="B103" s="289">
        <v>20</v>
      </c>
      <c r="C103" s="271">
        <v>1.3</v>
      </c>
      <c r="D103" s="271">
        <v>0.2</v>
      </c>
      <c r="E103" s="271">
        <v>8.6</v>
      </c>
      <c r="F103" s="271">
        <v>43</v>
      </c>
      <c r="G103" s="265" t="s">
        <v>46</v>
      </c>
      <c r="H103" s="208" t="s">
        <v>47</v>
      </c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5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5"/>
      <c r="DT103" s="285"/>
      <c r="DU103" s="285"/>
      <c r="DV103" s="285"/>
      <c r="DW103" s="285"/>
      <c r="DX103" s="285"/>
      <c r="DY103" s="285"/>
      <c r="DZ103" s="285"/>
      <c r="EA103" s="285"/>
      <c r="EB103" s="285"/>
      <c r="EC103" s="285"/>
      <c r="ED103" s="285"/>
      <c r="EE103" s="285"/>
      <c r="EF103" s="285"/>
      <c r="EG103" s="285"/>
      <c r="EH103" s="285"/>
      <c r="EI103" s="285"/>
      <c r="EJ103" s="285"/>
      <c r="EK103" s="285"/>
      <c r="EL103" s="285"/>
      <c r="EM103" s="285"/>
      <c r="EN103" s="285"/>
      <c r="EO103" s="285"/>
      <c r="EP103" s="285"/>
      <c r="EQ103" s="285"/>
      <c r="ER103" s="285"/>
      <c r="ES103" s="285"/>
      <c r="ET103" s="285"/>
      <c r="EU103" s="285"/>
      <c r="EV103" s="285"/>
      <c r="EW103" s="285"/>
      <c r="EX103" s="285"/>
      <c r="EY103" s="285"/>
      <c r="EZ103" s="285"/>
      <c r="FA103" s="285"/>
      <c r="FB103" s="285"/>
      <c r="FC103" s="285"/>
      <c r="FD103" s="285"/>
      <c r="FE103" s="285"/>
      <c r="FF103" s="285"/>
      <c r="FG103" s="285"/>
      <c r="FH103" s="285"/>
      <c r="FI103" s="285"/>
      <c r="FJ103" s="285"/>
      <c r="FK103" s="285"/>
      <c r="FL103" s="285"/>
      <c r="FM103" s="285"/>
      <c r="FN103" s="285"/>
      <c r="FO103" s="285"/>
      <c r="FP103" s="285"/>
      <c r="FQ103" s="285"/>
      <c r="FR103" s="285"/>
      <c r="FS103" s="285"/>
      <c r="FT103" s="285"/>
      <c r="FU103" s="285"/>
      <c r="FV103" s="285"/>
      <c r="FW103" s="285"/>
      <c r="FX103" s="285"/>
      <c r="FY103" s="285"/>
      <c r="FZ103" s="285"/>
      <c r="GA103" s="285"/>
      <c r="GB103" s="285"/>
      <c r="GC103" s="285"/>
      <c r="GD103" s="285"/>
      <c r="GE103" s="285"/>
      <c r="GF103" s="285"/>
      <c r="GG103" s="285"/>
      <c r="GH103" s="285"/>
      <c r="GI103" s="285"/>
      <c r="GJ103" s="285"/>
      <c r="GK103" s="285"/>
      <c r="GL103" s="285"/>
      <c r="GM103" s="285"/>
      <c r="GN103" s="285"/>
      <c r="GO103" s="285"/>
      <c r="GP103" s="285"/>
      <c r="GQ103" s="285"/>
      <c r="GR103" s="285"/>
      <c r="GS103" s="285"/>
      <c r="GT103" s="285"/>
      <c r="GU103" s="285"/>
      <c r="GV103" s="285"/>
      <c r="GW103" s="285"/>
      <c r="GX103" s="285"/>
      <c r="GY103" s="285"/>
      <c r="GZ103" s="285"/>
      <c r="HA103" s="285"/>
      <c r="HB103" s="285"/>
      <c r="HC103" s="285"/>
      <c r="HD103" s="285"/>
      <c r="HE103" s="285"/>
      <c r="HF103" s="285"/>
      <c r="HG103" s="285"/>
      <c r="HH103" s="285"/>
      <c r="HI103" s="285"/>
      <c r="HJ103" s="285"/>
      <c r="HK103" s="285"/>
      <c r="HL103" s="285"/>
      <c r="HM103" s="285"/>
      <c r="HN103" s="285"/>
      <c r="HO103" s="285"/>
      <c r="HP103" s="285"/>
      <c r="HQ103" s="285"/>
      <c r="HR103" s="285"/>
      <c r="HS103" s="285"/>
      <c r="HT103" s="285"/>
      <c r="HU103" s="285"/>
      <c r="HV103" s="285"/>
      <c r="HW103" s="285"/>
      <c r="HX103" s="285"/>
      <c r="HY103" s="285"/>
      <c r="HZ103" s="285"/>
      <c r="IA103" s="285"/>
      <c r="IB103" s="285"/>
      <c r="IC103" s="285"/>
      <c r="ID103" s="285"/>
      <c r="IE103" s="285"/>
      <c r="IF103" s="285"/>
      <c r="IG103" s="285"/>
      <c r="IH103" s="285"/>
      <c r="II103" s="285"/>
      <c r="IJ103" s="285"/>
      <c r="IK103" s="285"/>
      <c r="IL103" s="285"/>
      <c r="IM103" s="285"/>
      <c r="IN103" s="285"/>
      <c r="IO103" s="285"/>
      <c r="IP103" s="285"/>
      <c r="IQ103" s="285"/>
      <c r="IR103" s="285"/>
      <c r="IS103" s="285"/>
      <c r="IT103" s="285"/>
      <c r="IU103" s="285"/>
    </row>
    <row r="104" spans="1:256" x14ac:dyDescent="0.3">
      <c r="A104" s="218" t="s">
        <v>25</v>
      </c>
      <c r="B104" s="188">
        <f>SUM(B100:B103)</f>
        <v>585</v>
      </c>
      <c r="C104" s="290">
        <f>SUM(C100:C103)</f>
        <v>19.220000000000002</v>
      </c>
      <c r="D104" s="290">
        <f>SUM(D100:D103)</f>
        <v>30.259999999999998</v>
      </c>
      <c r="E104" s="290">
        <f>SUM(E100:E103)</f>
        <v>68.62</v>
      </c>
      <c r="F104" s="290">
        <f>SUM(F100:F103)</f>
        <v>625.9</v>
      </c>
      <c r="G104" s="290"/>
      <c r="H104" s="290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  <c r="EG104" s="246"/>
      <c r="EH104" s="246"/>
      <c r="EI104" s="246"/>
      <c r="EJ104" s="246"/>
      <c r="EK104" s="246"/>
      <c r="EL104" s="246"/>
      <c r="EM104" s="246"/>
      <c r="EN104" s="246"/>
      <c r="EO104" s="246"/>
      <c r="EP104" s="246"/>
      <c r="EQ104" s="246"/>
      <c r="ER104" s="246"/>
      <c r="ES104" s="246"/>
      <c r="ET104" s="246"/>
      <c r="EU104" s="246"/>
      <c r="EV104" s="246"/>
      <c r="EW104" s="246"/>
      <c r="EX104" s="246"/>
      <c r="EY104" s="246"/>
      <c r="EZ104" s="246"/>
      <c r="FA104" s="246"/>
      <c r="FB104" s="246"/>
      <c r="FC104" s="246"/>
      <c r="FD104" s="246"/>
      <c r="FE104" s="246"/>
      <c r="FF104" s="246"/>
      <c r="FG104" s="246"/>
      <c r="FH104" s="246"/>
      <c r="FI104" s="246"/>
      <c r="FJ104" s="246"/>
      <c r="FK104" s="246"/>
      <c r="FL104" s="246"/>
      <c r="FM104" s="246"/>
      <c r="FN104" s="246"/>
      <c r="FO104" s="246"/>
      <c r="FP104" s="246"/>
      <c r="FQ104" s="246"/>
      <c r="FR104" s="246"/>
      <c r="FS104" s="246"/>
      <c r="FT104" s="246"/>
      <c r="FU104" s="246"/>
      <c r="FV104" s="246"/>
      <c r="FW104" s="246"/>
      <c r="FX104" s="246"/>
      <c r="FY104" s="246"/>
      <c r="FZ104" s="246"/>
      <c r="GA104" s="246"/>
      <c r="GB104" s="246"/>
      <c r="GC104" s="246"/>
      <c r="GD104" s="246"/>
      <c r="GE104" s="246"/>
      <c r="GF104" s="246"/>
      <c r="GG104" s="246"/>
      <c r="GH104" s="246"/>
      <c r="GI104" s="246"/>
      <c r="GJ104" s="246"/>
      <c r="GK104" s="246"/>
      <c r="GL104" s="246"/>
      <c r="GM104" s="246"/>
      <c r="GN104" s="246"/>
      <c r="GO104" s="246"/>
      <c r="GP104" s="246"/>
      <c r="GQ104" s="246"/>
      <c r="GR104" s="246"/>
      <c r="GS104" s="246"/>
      <c r="GT104" s="246"/>
      <c r="GU104" s="246"/>
      <c r="GV104" s="246"/>
      <c r="GW104" s="246"/>
      <c r="GX104" s="246"/>
      <c r="GY104" s="246"/>
      <c r="GZ104" s="246"/>
      <c r="HA104" s="246"/>
      <c r="HB104" s="246"/>
      <c r="HC104" s="246"/>
      <c r="HD104" s="246"/>
      <c r="HE104" s="246"/>
      <c r="HF104" s="246"/>
      <c r="HG104" s="246"/>
      <c r="HH104" s="246"/>
      <c r="HI104" s="246"/>
      <c r="HJ104" s="246"/>
      <c r="HK104" s="246"/>
      <c r="HL104" s="246"/>
      <c r="HM104" s="246"/>
      <c r="HN104" s="246"/>
      <c r="HO104" s="246"/>
      <c r="HP104" s="246"/>
      <c r="HQ104" s="246"/>
      <c r="HR104" s="246"/>
      <c r="HS104" s="246"/>
      <c r="HT104" s="246"/>
      <c r="HU104" s="246"/>
      <c r="HV104" s="246"/>
      <c r="HW104" s="246"/>
      <c r="HX104" s="246"/>
      <c r="HY104" s="246"/>
      <c r="HZ104" s="246"/>
      <c r="IA104" s="246"/>
      <c r="IB104" s="246"/>
      <c r="IC104" s="246"/>
      <c r="ID104" s="246"/>
      <c r="IE104" s="246"/>
      <c r="IF104" s="246"/>
      <c r="IG104" s="246"/>
      <c r="IH104" s="246"/>
      <c r="II104" s="246"/>
      <c r="IJ104" s="246"/>
      <c r="IK104" s="246"/>
      <c r="IL104" s="246"/>
      <c r="IM104" s="246"/>
      <c r="IN104" s="246"/>
      <c r="IO104" s="246"/>
      <c r="IP104" s="246"/>
      <c r="IQ104" s="246"/>
      <c r="IR104" s="246"/>
      <c r="IS104" s="246"/>
      <c r="IT104" s="246"/>
      <c r="IU104" s="246"/>
    </row>
    <row r="105" spans="1:256" x14ac:dyDescent="0.3">
      <c r="A105" s="263" t="s">
        <v>211</v>
      </c>
      <c r="B105" s="263"/>
      <c r="C105" s="263"/>
      <c r="D105" s="263"/>
      <c r="E105" s="263"/>
      <c r="F105" s="263"/>
      <c r="G105" s="263"/>
      <c r="H105" s="263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/>
      <c r="CA105" s="246"/>
      <c r="CB105" s="246"/>
      <c r="CC105" s="246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/>
      <c r="CO105" s="246"/>
      <c r="CP105" s="246"/>
      <c r="CQ105" s="246"/>
      <c r="CR105" s="246"/>
      <c r="CS105" s="246"/>
      <c r="CT105" s="246"/>
      <c r="CU105" s="246"/>
      <c r="CV105" s="246"/>
      <c r="CW105" s="246"/>
      <c r="CX105" s="246"/>
      <c r="CY105" s="246"/>
      <c r="CZ105" s="246"/>
      <c r="DA105" s="246"/>
      <c r="DB105" s="246"/>
      <c r="DC105" s="246"/>
      <c r="DD105" s="246"/>
      <c r="DE105" s="246"/>
      <c r="DF105" s="246"/>
      <c r="DG105" s="246"/>
      <c r="DH105" s="246"/>
      <c r="DI105" s="246"/>
      <c r="DJ105" s="246"/>
      <c r="DK105" s="246"/>
      <c r="DL105" s="246"/>
      <c r="DM105" s="246"/>
      <c r="DN105" s="246"/>
      <c r="DO105" s="246"/>
      <c r="DP105" s="246"/>
      <c r="DQ105" s="246"/>
      <c r="DR105" s="246"/>
      <c r="DS105" s="246"/>
      <c r="DT105" s="246"/>
      <c r="DU105" s="246"/>
      <c r="DV105" s="246"/>
      <c r="DW105" s="246"/>
      <c r="DX105" s="246"/>
      <c r="DY105" s="246"/>
      <c r="DZ105" s="246"/>
      <c r="EA105" s="246"/>
      <c r="EB105" s="246"/>
      <c r="EC105" s="246"/>
      <c r="ED105" s="246"/>
      <c r="EE105" s="246"/>
      <c r="EF105" s="246"/>
      <c r="EG105" s="246"/>
      <c r="EH105" s="246"/>
      <c r="EI105" s="246"/>
      <c r="EJ105" s="246"/>
      <c r="EK105" s="246"/>
      <c r="EL105" s="246"/>
      <c r="EM105" s="246"/>
      <c r="EN105" s="246"/>
      <c r="EO105" s="246"/>
      <c r="EP105" s="246"/>
      <c r="EQ105" s="246"/>
      <c r="ER105" s="246"/>
      <c r="ES105" s="246"/>
      <c r="ET105" s="246"/>
      <c r="EU105" s="246"/>
      <c r="EV105" s="246"/>
      <c r="EW105" s="246"/>
      <c r="EX105" s="246"/>
      <c r="EY105" s="246"/>
      <c r="EZ105" s="246"/>
      <c r="FA105" s="246"/>
      <c r="FB105" s="246"/>
      <c r="FC105" s="246"/>
      <c r="FD105" s="246"/>
      <c r="FE105" s="246"/>
      <c r="FF105" s="246"/>
      <c r="FG105" s="246"/>
      <c r="FH105" s="246"/>
      <c r="FI105" s="246"/>
      <c r="FJ105" s="246"/>
      <c r="FK105" s="246"/>
      <c r="FL105" s="246"/>
      <c r="FM105" s="246"/>
      <c r="FN105" s="246"/>
      <c r="FO105" s="246"/>
      <c r="FP105" s="246"/>
      <c r="FQ105" s="246"/>
      <c r="FR105" s="246"/>
      <c r="FS105" s="246"/>
      <c r="FT105" s="246"/>
      <c r="FU105" s="246"/>
      <c r="FV105" s="246"/>
      <c r="FW105" s="246"/>
      <c r="FX105" s="246"/>
      <c r="FY105" s="246"/>
      <c r="FZ105" s="246"/>
      <c r="GA105" s="246"/>
      <c r="GB105" s="246"/>
      <c r="GC105" s="246"/>
      <c r="GD105" s="246"/>
      <c r="GE105" s="246"/>
      <c r="GF105" s="246"/>
      <c r="GG105" s="246"/>
      <c r="GH105" s="246"/>
      <c r="GI105" s="246"/>
      <c r="GJ105" s="246"/>
      <c r="GK105" s="246"/>
      <c r="GL105" s="246"/>
      <c r="GM105" s="246"/>
      <c r="GN105" s="246"/>
      <c r="GO105" s="246"/>
      <c r="GP105" s="246"/>
      <c r="GQ105" s="246"/>
      <c r="GR105" s="246"/>
      <c r="GS105" s="246"/>
      <c r="GT105" s="246"/>
      <c r="GU105" s="246"/>
      <c r="GV105" s="246"/>
      <c r="GW105" s="246"/>
      <c r="GX105" s="246"/>
      <c r="GY105" s="246"/>
      <c r="GZ105" s="246"/>
      <c r="HA105" s="246"/>
      <c r="HB105" s="246"/>
      <c r="HC105" s="246"/>
      <c r="HD105" s="246"/>
      <c r="HE105" s="246"/>
      <c r="HF105" s="246"/>
      <c r="HG105" s="246"/>
      <c r="HH105" s="246"/>
      <c r="HI105" s="246"/>
      <c r="HJ105" s="246"/>
      <c r="HK105" s="246"/>
      <c r="HL105" s="246"/>
      <c r="HM105" s="246"/>
      <c r="HN105" s="246"/>
      <c r="HO105" s="246"/>
      <c r="HP105" s="246"/>
      <c r="HQ105" s="246"/>
      <c r="HR105" s="246"/>
      <c r="HS105" s="246"/>
      <c r="HT105" s="246"/>
      <c r="HU105" s="246"/>
      <c r="HV105" s="246"/>
      <c r="HW105" s="246"/>
      <c r="HX105" s="246"/>
      <c r="HY105" s="246"/>
      <c r="HZ105" s="246"/>
      <c r="IA105" s="246"/>
      <c r="IB105" s="246"/>
      <c r="IC105" s="246"/>
      <c r="ID105" s="246"/>
      <c r="IE105" s="246"/>
      <c r="IF105" s="246"/>
      <c r="IG105" s="246"/>
      <c r="IH105" s="246"/>
      <c r="II105" s="246"/>
      <c r="IJ105" s="246"/>
      <c r="IK105" s="246"/>
      <c r="IL105" s="246"/>
      <c r="IM105" s="246"/>
      <c r="IN105" s="246"/>
      <c r="IO105" s="246"/>
      <c r="IP105" s="246"/>
      <c r="IQ105" s="246"/>
      <c r="IR105" s="246"/>
      <c r="IS105" s="246"/>
      <c r="IT105" s="246"/>
      <c r="IU105" s="246"/>
    </row>
    <row r="106" spans="1:256" s="207" customFormat="1" x14ac:dyDescent="0.25">
      <c r="A106" s="301" t="s">
        <v>315</v>
      </c>
      <c r="B106" s="302">
        <v>50</v>
      </c>
      <c r="C106" s="303">
        <v>3.64</v>
      </c>
      <c r="D106" s="303">
        <v>6.26</v>
      </c>
      <c r="E106" s="303">
        <v>21.96</v>
      </c>
      <c r="F106" s="303">
        <v>159</v>
      </c>
      <c r="G106" s="299" t="s">
        <v>316</v>
      </c>
      <c r="H106" s="206" t="s">
        <v>317</v>
      </c>
    </row>
    <row r="107" spans="1:256" x14ac:dyDescent="0.25">
      <c r="A107" s="307" t="s">
        <v>21</v>
      </c>
      <c r="B107" s="258">
        <v>215</v>
      </c>
      <c r="C107" s="288">
        <v>7.0000000000000007E-2</v>
      </c>
      <c r="D107" s="288">
        <v>0.02</v>
      </c>
      <c r="E107" s="288">
        <v>15</v>
      </c>
      <c r="F107" s="288">
        <v>60</v>
      </c>
      <c r="G107" s="258" t="s">
        <v>22</v>
      </c>
      <c r="H107" s="225" t="s">
        <v>23</v>
      </c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  <c r="EG107" s="192"/>
      <c r="EH107" s="192"/>
      <c r="EI107" s="192"/>
      <c r="EJ107" s="192"/>
      <c r="EK107" s="192"/>
      <c r="EL107" s="192"/>
      <c r="EM107" s="192"/>
      <c r="EN107" s="192"/>
      <c r="EO107" s="192"/>
      <c r="EP107" s="192"/>
      <c r="EQ107" s="192"/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2"/>
      <c r="FD107" s="192"/>
      <c r="FE107" s="192"/>
      <c r="FF107" s="192"/>
      <c r="FG107" s="192"/>
      <c r="FH107" s="192"/>
      <c r="FI107" s="192"/>
      <c r="FJ107" s="192"/>
      <c r="FK107" s="192"/>
      <c r="FL107" s="192"/>
      <c r="FM107" s="192"/>
      <c r="FN107" s="192"/>
      <c r="FO107" s="192"/>
      <c r="FP107" s="192"/>
      <c r="FQ107" s="192"/>
      <c r="FR107" s="192"/>
      <c r="FS107" s="192"/>
      <c r="FT107" s="192"/>
      <c r="FU107" s="192"/>
      <c r="FV107" s="192"/>
      <c r="FW107" s="192"/>
      <c r="FX107" s="192"/>
      <c r="FY107" s="192"/>
      <c r="FZ107" s="192"/>
      <c r="GA107" s="192"/>
      <c r="GB107" s="192"/>
      <c r="GC107" s="192"/>
      <c r="GD107" s="192"/>
      <c r="GE107" s="192"/>
      <c r="GF107" s="192"/>
      <c r="GG107" s="192"/>
      <c r="GH107" s="192"/>
      <c r="GI107" s="192"/>
      <c r="GJ107" s="192"/>
      <c r="GK107" s="192"/>
      <c r="GL107" s="192"/>
      <c r="GM107" s="192"/>
      <c r="GN107" s="192"/>
      <c r="GO107" s="192"/>
      <c r="GP107" s="192"/>
      <c r="GQ107" s="192"/>
      <c r="GR107" s="192"/>
      <c r="GS107" s="192"/>
      <c r="GT107" s="192"/>
      <c r="GU107" s="192"/>
      <c r="GV107" s="192"/>
      <c r="GW107" s="192"/>
      <c r="GX107" s="192"/>
      <c r="GY107" s="192"/>
      <c r="GZ107" s="192"/>
      <c r="HA107" s="192"/>
      <c r="HB107" s="192"/>
      <c r="HC107" s="192"/>
      <c r="HD107" s="192"/>
      <c r="HE107" s="192"/>
      <c r="HF107" s="192"/>
      <c r="HG107" s="192"/>
      <c r="HH107" s="192"/>
      <c r="HI107" s="192"/>
      <c r="HJ107" s="192"/>
      <c r="HK107" s="192"/>
      <c r="HL107" s="192"/>
      <c r="HM107" s="192"/>
      <c r="HN107" s="192"/>
      <c r="HO107" s="192"/>
      <c r="HP107" s="192"/>
      <c r="HQ107" s="192"/>
      <c r="HR107" s="192"/>
      <c r="HS107" s="192"/>
      <c r="HT107" s="192"/>
      <c r="HU107" s="192"/>
      <c r="HV107" s="192"/>
      <c r="HW107" s="192"/>
      <c r="HX107" s="192"/>
      <c r="HY107" s="192"/>
      <c r="HZ107" s="192"/>
      <c r="IA107" s="192"/>
      <c r="IB107" s="192"/>
      <c r="IC107" s="192"/>
      <c r="ID107" s="192"/>
      <c r="IE107" s="192"/>
      <c r="IF107" s="192"/>
      <c r="IG107" s="192"/>
      <c r="IH107" s="192"/>
      <c r="II107" s="192"/>
      <c r="IJ107" s="192"/>
      <c r="IK107" s="192"/>
      <c r="IL107" s="192"/>
      <c r="IM107" s="192"/>
      <c r="IN107" s="192"/>
      <c r="IO107" s="192"/>
      <c r="IP107" s="192"/>
      <c r="IQ107" s="192"/>
      <c r="IR107" s="192"/>
      <c r="IS107" s="192"/>
      <c r="IT107" s="192"/>
      <c r="IU107" s="192"/>
    </row>
    <row r="108" spans="1:256" x14ac:dyDescent="0.3">
      <c r="A108" s="218" t="s">
        <v>25</v>
      </c>
      <c r="B108" s="188">
        <f>SUM(B106:B107)</f>
        <v>265</v>
      </c>
      <c r="C108" s="188">
        <f>SUM(C106:C107)</f>
        <v>3.71</v>
      </c>
      <c r="D108" s="188">
        <f>SUM(D106:D107)</f>
        <v>6.2799999999999994</v>
      </c>
      <c r="E108" s="188">
        <f>SUM(E106:E107)</f>
        <v>36.96</v>
      </c>
      <c r="F108" s="188">
        <f>SUM(F106:F107)</f>
        <v>219</v>
      </c>
      <c r="G108" s="188"/>
      <c r="H108" s="188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R108" s="246"/>
      <c r="CS108" s="246"/>
      <c r="CT108" s="246"/>
      <c r="CU108" s="246"/>
      <c r="CV108" s="246"/>
      <c r="CW108" s="246"/>
      <c r="CX108" s="246"/>
      <c r="CY108" s="246"/>
      <c r="CZ108" s="246"/>
      <c r="DA108" s="246"/>
      <c r="DB108" s="246"/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  <c r="ES108" s="246"/>
      <c r="ET108" s="246"/>
      <c r="EU108" s="246"/>
      <c r="EV108" s="246"/>
      <c r="EW108" s="246"/>
      <c r="EX108" s="246"/>
      <c r="EY108" s="246"/>
      <c r="EZ108" s="246"/>
      <c r="FA108" s="246"/>
      <c r="FB108" s="246"/>
      <c r="FC108" s="246"/>
      <c r="FD108" s="246"/>
      <c r="FE108" s="246"/>
      <c r="FF108" s="246"/>
      <c r="FG108" s="246"/>
      <c r="FH108" s="246"/>
      <c r="FI108" s="246"/>
      <c r="FJ108" s="246"/>
      <c r="FK108" s="246"/>
      <c r="FL108" s="246"/>
      <c r="FM108" s="246"/>
      <c r="FN108" s="246"/>
      <c r="FO108" s="246"/>
      <c r="FP108" s="246"/>
      <c r="FQ108" s="246"/>
      <c r="FR108" s="246"/>
      <c r="FS108" s="246"/>
      <c r="FT108" s="246"/>
      <c r="FU108" s="246"/>
      <c r="FV108" s="246"/>
      <c r="FW108" s="246"/>
      <c r="FX108" s="246"/>
      <c r="FY108" s="246"/>
      <c r="FZ108" s="246"/>
      <c r="GA108" s="246"/>
      <c r="GB108" s="246"/>
      <c r="GC108" s="246"/>
      <c r="GD108" s="246"/>
      <c r="GE108" s="246"/>
      <c r="GF108" s="246"/>
      <c r="GG108" s="246"/>
      <c r="GH108" s="246"/>
      <c r="GI108" s="246"/>
      <c r="GJ108" s="246"/>
      <c r="GK108" s="246"/>
      <c r="GL108" s="246"/>
      <c r="GM108" s="246"/>
      <c r="GN108" s="246"/>
      <c r="GO108" s="246"/>
      <c r="GP108" s="246"/>
      <c r="GQ108" s="246"/>
      <c r="GR108" s="246"/>
      <c r="GS108" s="246"/>
      <c r="GT108" s="246"/>
      <c r="GU108" s="246"/>
      <c r="GV108" s="246"/>
      <c r="GW108" s="246"/>
      <c r="GX108" s="246"/>
      <c r="GY108" s="246"/>
      <c r="GZ108" s="246"/>
      <c r="HA108" s="246"/>
      <c r="HB108" s="246"/>
      <c r="HC108" s="246"/>
      <c r="HD108" s="246"/>
      <c r="HE108" s="246"/>
      <c r="HF108" s="246"/>
      <c r="HG108" s="246"/>
      <c r="HH108" s="246"/>
      <c r="HI108" s="246"/>
      <c r="HJ108" s="246"/>
      <c r="HK108" s="246"/>
      <c r="HL108" s="246"/>
      <c r="HM108" s="246"/>
      <c r="HN108" s="246"/>
      <c r="HO108" s="246"/>
      <c r="HP108" s="246"/>
      <c r="HQ108" s="246"/>
      <c r="HR108" s="246"/>
      <c r="HS108" s="246"/>
      <c r="HT108" s="246"/>
      <c r="HU108" s="246"/>
      <c r="HV108" s="246"/>
      <c r="HW108" s="246"/>
      <c r="HX108" s="246"/>
      <c r="HY108" s="246"/>
      <c r="HZ108" s="246"/>
      <c r="IA108" s="246"/>
      <c r="IB108" s="246"/>
      <c r="IC108" s="246"/>
      <c r="ID108" s="246"/>
      <c r="IE108" s="246"/>
      <c r="IF108" s="246"/>
      <c r="IG108" s="246"/>
      <c r="IH108" s="246"/>
      <c r="II108" s="246"/>
      <c r="IJ108" s="246"/>
      <c r="IK108" s="246"/>
      <c r="IL108" s="246"/>
      <c r="IM108" s="246"/>
      <c r="IN108" s="246"/>
      <c r="IO108" s="246"/>
      <c r="IP108" s="246"/>
      <c r="IQ108" s="246"/>
      <c r="IR108" s="246"/>
      <c r="IS108" s="246"/>
      <c r="IT108" s="246"/>
      <c r="IU108" s="246"/>
    </row>
    <row r="109" spans="1:256" x14ac:dyDescent="0.3">
      <c r="A109" s="218" t="s">
        <v>184</v>
      </c>
      <c r="B109" s="188">
        <f>SUM(B104,B108)</f>
        <v>850</v>
      </c>
      <c r="C109" s="188">
        <f>SUM(C104,C108)</f>
        <v>22.930000000000003</v>
      </c>
      <c r="D109" s="188">
        <f>SUM(D104,D108)</f>
        <v>36.54</v>
      </c>
      <c r="E109" s="188">
        <f>SUM(E104,E108)</f>
        <v>105.58000000000001</v>
      </c>
      <c r="F109" s="188">
        <f>SUM(F104,F108)</f>
        <v>844.9</v>
      </c>
      <c r="G109" s="188"/>
      <c r="H109" s="188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6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6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  <c r="ES109" s="246"/>
      <c r="ET109" s="246"/>
      <c r="EU109" s="246"/>
      <c r="EV109" s="246"/>
      <c r="EW109" s="246"/>
      <c r="EX109" s="246"/>
      <c r="EY109" s="246"/>
      <c r="EZ109" s="246"/>
      <c r="FA109" s="246"/>
      <c r="FB109" s="246"/>
      <c r="FC109" s="246"/>
      <c r="FD109" s="246"/>
      <c r="FE109" s="246"/>
      <c r="FF109" s="246"/>
      <c r="FG109" s="246"/>
      <c r="FH109" s="246"/>
      <c r="FI109" s="246"/>
      <c r="FJ109" s="246"/>
      <c r="FK109" s="246"/>
      <c r="FL109" s="246"/>
      <c r="FM109" s="246"/>
      <c r="FN109" s="246"/>
      <c r="FO109" s="246"/>
      <c r="FP109" s="246"/>
      <c r="FQ109" s="246"/>
      <c r="FR109" s="246"/>
      <c r="FS109" s="246"/>
      <c r="FT109" s="246"/>
      <c r="FU109" s="246"/>
      <c r="FV109" s="246"/>
      <c r="FW109" s="246"/>
      <c r="FX109" s="246"/>
      <c r="FY109" s="246"/>
      <c r="FZ109" s="246"/>
      <c r="GA109" s="246"/>
      <c r="GB109" s="246"/>
      <c r="GC109" s="246"/>
      <c r="GD109" s="246"/>
      <c r="GE109" s="246"/>
      <c r="GF109" s="246"/>
      <c r="GG109" s="246"/>
      <c r="GH109" s="246"/>
      <c r="GI109" s="246"/>
      <c r="GJ109" s="246"/>
      <c r="GK109" s="246"/>
      <c r="GL109" s="246"/>
      <c r="GM109" s="246"/>
      <c r="GN109" s="246"/>
      <c r="GO109" s="246"/>
      <c r="GP109" s="246"/>
      <c r="GQ109" s="246"/>
      <c r="GR109" s="246"/>
      <c r="GS109" s="246"/>
      <c r="GT109" s="246"/>
      <c r="GU109" s="246"/>
      <c r="GV109" s="246"/>
      <c r="GW109" s="246"/>
      <c r="GX109" s="246"/>
      <c r="GY109" s="246"/>
      <c r="GZ109" s="246"/>
      <c r="HA109" s="246"/>
      <c r="HB109" s="246"/>
      <c r="HC109" s="246"/>
      <c r="HD109" s="246"/>
      <c r="HE109" s="246"/>
      <c r="HF109" s="246"/>
      <c r="HG109" s="246"/>
      <c r="HH109" s="246"/>
      <c r="HI109" s="246"/>
      <c r="HJ109" s="246"/>
      <c r="HK109" s="246"/>
      <c r="HL109" s="246"/>
      <c r="HM109" s="246"/>
      <c r="HN109" s="246"/>
      <c r="HO109" s="246"/>
      <c r="HP109" s="246"/>
      <c r="HQ109" s="246"/>
      <c r="HR109" s="246"/>
      <c r="HS109" s="246"/>
      <c r="HT109" s="246"/>
      <c r="HU109" s="246"/>
      <c r="HV109" s="246"/>
      <c r="HW109" s="246"/>
      <c r="HX109" s="246"/>
      <c r="HY109" s="246"/>
      <c r="HZ109" s="246"/>
      <c r="IA109" s="246"/>
      <c r="IB109" s="246"/>
      <c r="IC109" s="246"/>
      <c r="ID109" s="246"/>
      <c r="IE109" s="246"/>
      <c r="IF109" s="246"/>
      <c r="IG109" s="246"/>
      <c r="IH109" s="246"/>
      <c r="II109" s="246"/>
      <c r="IJ109" s="246"/>
      <c r="IK109" s="246"/>
      <c r="IL109" s="246"/>
      <c r="IM109" s="246"/>
      <c r="IN109" s="246"/>
      <c r="IO109" s="246"/>
      <c r="IP109" s="246"/>
      <c r="IQ109" s="246"/>
      <c r="IR109" s="246"/>
      <c r="IS109" s="246"/>
      <c r="IT109" s="246"/>
      <c r="IU109" s="246"/>
    </row>
    <row r="110" spans="1:256" x14ac:dyDescent="0.3">
      <c r="A110" s="185" t="s">
        <v>72</v>
      </c>
      <c r="B110" s="186"/>
      <c r="C110" s="186"/>
      <c r="D110" s="186"/>
      <c r="E110" s="186"/>
      <c r="F110" s="186"/>
      <c r="G110" s="186"/>
      <c r="H110" s="187"/>
    </row>
    <row r="111" spans="1:256" ht="14.25" customHeight="1" x14ac:dyDescent="0.25">
      <c r="A111" s="188" t="s">
        <v>247</v>
      </c>
      <c r="B111" s="188" t="s">
        <v>6</v>
      </c>
      <c r="C111" s="189" t="s">
        <v>248</v>
      </c>
      <c r="D111" s="189" t="s">
        <v>249</v>
      </c>
      <c r="E111" s="189" t="s">
        <v>250</v>
      </c>
      <c r="F111" s="190" t="s">
        <v>10</v>
      </c>
      <c r="G111" s="290" t="s">
        <v>4</v>
      </c>
      <c r="H111" s="189" t="s">
        <v>251</v>
      </c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2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192"/>
      <c r="EI111" s="192"/>
      <c r="EJ111" s="192"/>
      <c r="EK111" s="192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  <c r="FV111" s="192"/>
      <c r="FW111" s="192"/>
      <c r="FX111" s="192"/>
      <c r="FY111" s="192"/>
      <c r="FZ111" s="192"/>
      <c r="GA111" s="192"/>
      <c r="GB111" s="192"/>
      <c r="GC111" s="192"/>
      <c r="GD111" s="192"/>
      <c r="GE111" s="192"/>
      <c r="GF111" s="192"/>
      <c r="GG111" s="192"/>
      <c r="GH111" s="192"/>
      <c r="GI111" s="192"/>
      <c r="GJ111" s="192"/>
      <c r="GK111" s="192"/>
      <c r="GL111" s="192"/>
      <c r="GM111" s="192"/>
      <c r="GN111" s="192"/>
      <c r="GO111" s="192"/>
      <c r="GP111" s="192"/>
      <c r="GQ111" s="192"/>
      <c r="GR111" s="192"/>
      <c r="GS111" s="192"/>
      <c r="GT111" s="192"/>
      <c r="GU111" s="192"/>
      <c r="GV111" s="192"/>
      <c r="GW111" s="192"/>
      <c r="GX111" s="192"/>
      <c r="GY111" s="192"/>
      <c r="GZ111" s="192"/>
      <c r="HA111" s="192"/>
      <c r="HB111" s="192"/>
      <c r="HC111" s="192"/>
      <c r="HD111" s="192"/>
      <c r="HE111" s="192"/>
      <c r="HF111" s="192"/>
      <c r="HG111" s="192"/>
      <c r="HH111" s="192"/>
      <c r="HI111" s="192"/>
      <c r="HJ111" s="192"/>
      <c r="HK111" s="192"/>
      <c r="HL111" s="192"/>
      <c r="HM111" s="192"/>
      <c r="HN111" s="192"/>
      <c r="HO111" s="192"/>
      <c r="HP111" s="192"/>
      <c r="HQ111" s="192"/>
      <c r="HR111" s="192"/>
      <c r="HS111" s="192"/>
      <c r="HT111" s="192"/>
      <c r="HU111" s="192"/>
      <c r="HV111" s="192"/>
      <c r="HW111" s="192"/>
      <c r="HX111" s="192"/>
      <c r="HY111" s="192"/>
      <c r="HZ111" s="192"/>
      <c r="IA111" s="192"/>
      <c r="IB111" s="192"/>
      <c r="IC111" s="192"/>
      <c r="ID111" s="192"/>
      <c r="IE111" s="192"/>
      <c r="IF111" s="192"/>
      <c r="IG111" s="192"/>
      <c r="IH111" s="192"/>
      <c r="II111" s="192"/>
      <c r="IJ111" s="192"/>
      <c r="IK111" s="192"/>
      <c r="IL111" s="192"/>
      <c r="IM111" s="192"/>
      <c r="IN111" s="192"/>
      <c r="IO111" s="192"/>
      <c r="IP111" s="192"/>
      <c r="IQ111" s="192"/>
      <c r="IR111" s="192"/>
      <c r="IS111" s="192"/>
      <c r="IT111" s="192"/>
      <c r="IU111" s="192"/>
    </row>
    <row r="112" spans="1:256" x14ac:dyDescent="0.3">
      <c r="A112" s="193" t="s">
        <v>322</v>
      </c>
      <c r="B112" s="194"/>
      <c r="C112" s="195"/>
      <c r="D112" s="195"/>
      <c r="E112" s="195"/>
      <c r="F112" s="195"/>
      <c r="G112" s="194"/>
      <c r="H112" s="196"/>
    </row>
    <row r="113" spans="1:255" ht="24" x14ac:dyDescent="0.3">
      <c r="A113" s="197" t="s">
        <v>324</v>
      </c>
      <c r="B113" s="198">
        <v>50</v>
      </c>
      <c r="C113" s="271">
        <v>0.55000000000000004</v>
      </c>
      <c r="D113" s="271">
        <v>0.1</v>
      </c>
      <c r="E113" s="271">
        <v>1.9</v>
      </c>
      <c r="F113" s="271">
        <v>11</v>
      </c>
      <c r="G113" s="272" t="s">
        <v>263</v>
      </c>
      <c r="H113" s="253" t="s">
        <v>264</v>
      </c>
    </row>
    <row r="114" spans="1:255" s="192" customFormat="1" x14ac:dyDescent="0.25">
      <c r="A114" s="197" t="s">
        <v>131</v>
      </c>
      <c r="B114" s="223">
        <v>100</v>
      </c>
      <c r="C114" s="231">
        <v>16.309999999999999</v>
      </c>
      <c r="D114" s="231">
        <v>9.5399999999999991</v>
      </c>
      <c r="E114" s="231">
        <v>12.3</v>
      </c>
      <c r="F114" s="231">
        <v>200.8</v>
      </c>
      <c r="G114" s="262" t="s">
        <v>132</v>
      </c>
      <c r="H114" s="225" t="s">
        <v>133</v>
      </c>
    </row>
    <row r="115" spans="1:255" ht="12.75" customHeight="1" x14ac:dyDescent="0.3">
      <c r="A115" s="253" t="s">
        <v>36</v>
      </c>
      <c r="B115" s="198">
        <v>180</v>
      </c>
      <c r="C115" s="231">
        <v>3.67</v>
      </c>
      <c r="D115" s="231">
        <v>5.76</v>
      </c>
      <c r="E115" s="231">
        <v>24.53</v>
      </c>
      <c r="F115" s="231">
        <v>164.7</v>
      </c>
      <c r="G115" s="272" t="s">
        <v>37</v>
      </c>
      <c r="H115" s="253" t="s">
        <v>38</v>
      </c>
    </row>
    <row r="116" spans="1:255" x14ac:dyDescent="0.25">
      <c r="A116" s="307" t="s">
        <v>21</v>
      </c>
      <c r="B116" s="258">
        <v>215</v>
      </c>
      <c r="C116" s="288">
        <v>7.0000000000000007E-2</v>
      </c>
      <c r="D116" s="288">
        <v>0.02</v>
      </c>
      <c r="E116" s="288">
        <v>15</v>
      </c>
      <c r="F116" s="288">
        <v>60</v>
      </c>
      <c r="G116" s="258" t="s">
        <v>22</v>
      </c>
      <c r="H116" s="225" t="s">
        <v>23</v>
      </c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  <c r="DK116" s="192"/>
      <c r="DL116" s="192"/>
      <c r="DM116" s="192"/>
      <c r="DN116" s="192"/>
      <c r="DO116" s="192"/>
      <c r="DP116" s="192"/>
      <c r="DQ116" s="192"/>
      <c r="DR116" s="192"/>
      <c r="DS116" s="192"/>
      <c r="DT116" s="192"/>
      <c r="DU116" s="192"/>
      <c r="DV116" s="192"/>
      <c r="DW116" s="192"/>
      <c r="DX116" s="192"/>
      <c r="DY116" s="192"/>
      <c r="DZ116" s="192"/>
      <c r="EA116" s="192"/>
      <c r="EB116" s="192"/>
      <c r="EC116" s="192"/>
      <c r="ED116" s="192"/>
      <c r="EE116" s="192"/>
      <c r="EF116" s="192"/>
      <c r="EG116" s="192"/>
      <c r="EH116" s="192"/>
      <c r="EI116" s="192"/>
      <c r="EJ116" s="192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  <c r="FH116" s="192"/>
      <c r="FI116" s="192"/>
      <c r="FJ116" s="192"/>
      <c r="FK116" s="192"/>
      <c r="FL116" s="192"/>
      <c r="FM116" s="192"/>
      <c r="FN116" s="192"/>
      <c r="FO116" s="192"/>
      <c r="FP116" s="192"/>
      <c r="FQ116" s="192"/>
      <c r="FR116" s="192"/>
      <c r="FS116" s="192"/>
      <c r="FT116" s="192"/>
      <c r="FU116" s="192"/>
      <c r="FV116" s="192"/>
      <c r="FW116" s="192"/>
      <c r="FX116" s="192"/>
      <c r="FY116" s="192"/>
      <c r="FZ116" s="192"/>
      <c r="GA116" s="192"/>
      <c r="GB116" s="192"/>
      <c r="GC116" s="192"/>
      <c r="GD116" s="192"/>
      <c r="GE116" s="192"/>
      <c r="GF116" s="192"/>
      <c r="GG116" s="192"/>
      <c r="GH116" s="192"/>
      <c r="GI116" s="192"/>
      <c r="GJ116" s="192"/>
      <c r="GK116" s="192"/>
      <c r="GL116" s="192"/>
      <c r="GM116" s="192"/>
      <c r="GN116" s="192"/>
      <c r="GO116" s="192"/>
      <c r="GP116" s="192"/>
      <c r="GQ116" s="192"/>
      <c r="GR116" s="192"/>
      <c r="GS116" s="192"/>
      <c r="GT116" s="192"/>
      <c r="GU116" s="192"/>
      <c r="GV116" s="192"/>
      <c r="GW116" s="192"/>
      <c r="GX116" s="192"/>
      <c r="GY116" s="192"/>
      <c r="GZ116" s="192"/>
      <c r="HA116" s="192"/>
      <c r="HB116" s="192"/>
      <c r="HC116" s="192"/>
      <c r="HD116" s="192"/>
      <c r="HE116" s="192"/>
      <c r="HF116" s="192"/>
      <c r="HG116" s="192"/>
      <c r="HH116" s="192"/>
      <c r="HI116" s="192"/>
      <c r="HJ116" s="192"/>
      <c r="HK116" s="192"/>
      <c r="HL116" s="192"/>
      <c r="HM116" s="192"/>
      <c r="HN116" s="192"/>
      <c r="HO116" s="192"/>
      <c r="HP116" s="192"/>
      <c r="HQ116" s="192"/>
      <c r="HR116" s="192"/>
      <c r="HS116" s="192"/>
      <c r="HT116" s="192"/>
      <c r="HU116" s="192"/>
      <c r="HV116" s="192"/>
      <c r="HW116" s="192"/>
      <c r="HX116" s="192"/>
      <c r="HY116" s="192"/>
      <c r="HZ116" s="192"/>
      <c r="IA116" s="192"/>
      <c r="IB116" s="192"/>
      <c r="IC116" s="192"/>
      <c r="ID116" s="192"/>
      <c r="IE116" s="192"/>
      <c r="IF116" s="192"/>
      <c r="IG116" s="192"/>
      <c r="IH116" s="192"/>
      <c r="II116" s="192"/>
      <c r="IJ116" s="192"/>
      <c r="IK116" s="192"/>
      <c r="IL116" s="192"/>
      <c r="IM116" s="192"/>
      <c r="IN116" s="192"/>
      <c r="IO116" s="192"/>
      <c r="IP116" s="192"/>
      <c r="IQ116" s="192"/>
      <c r="IR116" s="192"/>
      <c r="IS116" s="192"/>
      <c r="IT116" s="192"/>
      <c r="IU116" s="192"/>
    </row>
    <row r="117" spans="1:255" x14ac:dyDescent="0.3">
      <c r="A117" s="215" t="s">
        <v>48</v>
      </c>
      <c r="B117" s="216">
        <v>20</v>
      </c>
      <c r="C117" s="231">
        <v>1.6</v>
      </c>
      <c r="D117" s="231">
        <v>0.2</v>
      </c>
      <c r="E117" s="231">
        <v>10.199999999999999</v>
      </c>
      <c r="F117" s="231">
        <v>50</v>
      </c>
      <c r="G117" s="210" t="s">
        <v>46</v>
      </c>
      <c r="H117" s="217" t="s">
        <v>49</v>
      </c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  <c r="BI117" s="285"/>
      <c r="BJ117" s="285"/>
      <c r="BK117" s="285"/>
      <c r="BL117" s="285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5"/>
      <c r="CM117" s="285"/>
      <c r="CN117" s="285"/>
      <c r="CO117" s="285"/>
      <c r="CP117" s="285"/>
      <c r="CQ117" s="285"/>
      <c r="CR117" s="285"/>
      <c r="CS117" s="285"/>
      <c r="CT117" s="285"/>
      <c r="CU117" s="285"/>
      <c r="CV117" s="285"/>
      <c r="CW117" s="285"/>
      <c r="CX117" s="285"/>
      <c r="CY117" s="285"/>
      <c r="CZ117" s="285"/>
      <c r="DA117" s="285"/>
      <c r="DB117" s="285"/>
      <c r="DC117" s="285"/>
      <c r="DD117" s="285"/>
      <c r="DE117" s="285"/>
      <c r="DF117" s="285"/>
      <c r="DG117" s="285"/>
      <c r="DH117" s="285"/>
      <c r="DI117" s="285"/>
      <c r="DJ117" s="285"/>
      <c r="DK117" s="285"/>
      <c r="DL117" s="285"/>
      <c r="DM117" s="285"/>
      <c r="DN117" s="285"/>
      <c r="DO117" s="285"/>
      <c r="DP117" s="285"/>
      <c r="DQ117" s="285"/>
      <c r="DR117" s="285"/>
      <c r="DS117" s="285"/>
      <c r="DT117" s="285"/>
      <c r="DU117" s="285"/>
      <c r="DV117" s="285"/>
      <c r="DW117" s="285"/>
      <c r="DX117" s="285"/>
      <c r="DY117" s="285"/>
      <c r="DZ117" s="285"/>
      <c r="EA117" s="285"/>
      <c r="EB117" s="285"/>
      <c r="EC117" s="285"/>
      <c r="ED117" s="285"/>
      <c r="EE117" s="285"/>
      <c r="EF117" s="285"/>
      <c r="EG117" s="285"/>
      <c r="EH117" s="285"/>
      <c r="EI117" s="285"/>
      <c r="EJ117" s="285"/>
      <c r="EK117" s="285"/>
      <c r="EL117" s="285"/>
      <c r="EM117" s="285"/>
      <c r="EN117" s="285"/>
      <c r="EO117" s="285"/>
      <c r="EP117" s="285"/>
      <c r="EQ117" s="285"/>
      <c r="ER117" s="285"/>
      <c r="ES117" s="285"/>
      <c r="ET117" s="285"/>
      <c r="EU117" s="285"/>
      <c r="EV117" s="285"/>
      <c r="EW117" s="285"/>
      <c r="EX117" s="285"/>
      <c r="EY117" s="285"/>
      <c r="EZ117" s="285"/>
      <c r="FA117" s="285"/>
      <c r="FB117" s="285"/>
      <c r="FC117" s="285"/>
      <c r="FD117" s="285"/>
      <c r="FE117" s="285"/>
      <c r="FF117" s="285"/>
      <c r="FG117" s="285"/>
      <c r="FH117" s="285"/>
      <c r="FI117" s="285"/>
      <c r="FJ117" s="285"/>
      <c r="FK117" s="285"/>
      <c r="FL117" s="285"/>
      <c r="FM117" s="285"/>
      <c r="FN117" s="285"/>
      <c r="FO117" s="285"/>
      <c r="FP117" s="285"/>
      <c r="FQ117" s="285"/>
      <c r="FR117" s="285"/>
      <c r="FS117" s="285"/>
      <c r="FT117" s="285"/>
      <c r="FU117" s="285"/>
      <c r="FV117" s="285"/>
      <c r="FW117" s="285"/>
      <c r="FX117" s="285"/>
      <c r="FY117" s="285"/>
      <c r="FZ117" s="285"/>
      <c r="GA117" s="285"/>
      <c r="GB117" s="285"/>
      <c r="GC117" s="285"/>
      <c r="GD117" s="285"/>
      <c r="GE117" s="285"/>
      <c r="GF117" s="285"/>
      <c r="GG117" s="285"/>
      <c r="GH117" s="285"/>
      <c r="GI117" s="285"/>
      <c r="GJ117" s="285"/>
      <c r="GK117" s="285"/>
      <c r="GL117" s="285"/>
      <c r="GM117" s="285"/>
      <c r="GN117" s="285"/>
      <c r="GO117" s="285"/>
      <c r="GP117" s="285"/>
      <c r="GQ117" s="285"/>
      <c r="GR117" s="285"/>
      <c r="GS117" s="285"/>
      <c r="GT117" s="285"/>
      <c r="GU117" s="285"/>
      <c r="GV117" s="285"/>
      <c r="GW117" s="285"/>
      <c r="GX117" s="285"/>
      <c r="GY117" s="285"/>
      <c r="GZ117" s="285"/>
      <c r="HA117" s="285"/>
      <c r="HB117" s="285"/>
      <c r="HC117" s="285"/>
      <c r="HD117" s="285"/>
      <c r="HE117" s="285"/>
      <c r="HF117" s="285"/>
      <c r="HG117" s="285"/>
      <c r="HH117" s="285"/>
      <c r="HI117" s="285"/>
      <c r="HJ117" s="285"/>
      <c r="HK117" s="285"/>
      <c r="HL117" s="285"/>
      <c r="HM117" s="285"/>
      <c r="HN117" s="285"/>
      <c r="HO117" s="285"/>
      <c r="HP117" s="285"/>
      <c r="HQ117" s="285"/>
      <c r="HR117" s="285"/>
      <c r="HS117" s="285"/>
      <c r="HT117" s="285"/>
      <c r="HU117" s="285"/>
      <c r="HV117" s="285"/>
      <c r="HW117" s="285"/>
      <c r="HX117" s="285"/>
      <c r="HY117" s="285"/>
      <c r="HZ117" s="285"/>
      <c r="IA117" s="285"/>
      <c r="IB117" s="285"/>
      <c r="IC117" s="285"/>
      <c r="ID117" s="285"/>
      <c r="IE117" s="285"/>
      <c r="IF117" s="285"/>
      <c r="IG117" s="285"/>
      <c r="IH117" s="285"/>
      <c r="II117" s="285"/>
      <c r="IJ117" s="285"/>
      <c r="IK117" s="285"/>
      <c r="IL117" s="285"/>
      <c r="IM117" s="285"/>
      <c r="IN117" s="285"/>
      <c r="IO117" s="285"/>
      <c r="IP117" s="285"/>
      <c r="IQ117" s="285"/>
      <c r="IR117" s="285"/>
      <c r="IS117" s="285"/>
      <c r="IT117" s="285"/>
      <c r="IU117" s="285"/>
    </row>
    <row r="118" spans="1:255" x14ac:dyDescent="0.3">
      <c r="A118" s="218" t="s">
        <v>25</v>
      </c>
      <c r="B118" s="188">
        <f>SUM(B113:B117)</f>
        <v>565</v>
      </c>
      <c r="C118" s="290">
        <f>SUM(C113:C117)</f>
        <v>22.200000000000003</v>
      </c>
      <c r="D118" s="290">
        <f>SUM(D113:D117)</f>
        <v>15.619999999999997</v>
      </c>
      <c r="E118" s="290">
        <f>SUM(E113:E117)</f>
        <v>63.930000000000007</v>
      </c>
      <c r="F118" s="290">
        <f>SUM(F113:F117)</f>
        <v>486.5</v>
      </c>
      <c r="G118" s="290"/>
      <c r="H118" s="290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6"/>
      <c r="DS118" s="246"/>
      <c r="DT118" s="246"/>
      <c r="DU118" s="246"/>
      <c r="DV118" s="246"/>
      <c r="DW118" s="246"/>
      <c r="DX118" s="246"/>
      <c r="DY118" s="246"/>
      <c r="DZ118" s="246"/>
      <c r="EA118" s="246"/>
      <c r="EB118" s="246"/>
      <c r="EC118" s="246"/>
      <c r="ED118" s="246"/>
      <c r="EE118" s="246"/>
      <c r="EF118" s="246"/>
      <c r="EG118" s="246"/>
      <c r="EH118" s="246"/>
      <c r="EI118" s="246"/>
      <c r="EJ118" s="246"/>
      <c r="EK118" s="246"/>
      <c r="EL118" s="246"/>
      <c r="EM118" s="246"/>
      <c r="EN118" s="246"/>
      <c r="EO118" s="246"/>
      <c r="EP118" s="246"/>
      <c r="EQ118" s="246"/>
      <c r="ER118" s="246"/>
      <c r="ES118" s="246"/>
      <c r="ET118" s="246"/>
      <c r="EU118" s="246"/>
      <c r="EV118" s="246"/>
      <c r="EW118" s="246"/>
      <c r="EX118" s="246"/>
      <c r="EY118" s="246"/>
      <c r="EZ118" s="246"/>
      <c r="FA118" s="246"/>
      <c r="FB118" s="246"/>
      <c r="FC118" s="246"/>
      <c r="FD118" s="246"/>
      <c r="FE118" s="246"/>
      <c r="FF118" s="246"/>
      <c r="FG118" s="246"/>
      <c r="FH118" s="246"/>
      <c r="FI118" s="246"/>
      <c r="FJ118" s="246"/>
      <c r="FK118" s="246"/>
      <c r="FL118" s="246"/>
      <c r="FM118" s="246"/>
      <c r="FN118" s="246"/>
      <c r="FO118" s="246"/>
      <c r="FP118" s="246"/>
      <c r="FQ118" s="246"/>
      <c r="FR118" s="246"/>
      <c r="FS118" s="246"/>
      <c r="FT118" s="246"/>
      <c r="FU118" s="246"/>
      <c r="FV118" s="246"/>
      <c r="FW118" s="246"/>
      <c r="FX118" s="246"/>
      <c r="FY118" s="246"/>
      <c r="FZ118" s="246"/>
      <c r="GA118" s="246"/>
      <c r="GB118" s="246"/>
      <c r="GC118" s="246"/>
      <c r="GD118" s="246"/>
      <c r="GE118" s="246"/>
      <c r="GF118" s="246"/>
      <c r="GG118" s="246"/>
      <c r="GH118" s="246"/>
      <c r="GI118" s="246"/>
      <c r="GJ118" s="246"/>
      <c r="GK118" s="246"/>
      <c r="GL118" s="246"/>
      <c r="GM118" s="246"/>
      <c r="GN118" s="246"/>
      <c r="GO118" s="246"/>
      <c r="GP118" s="246"/>
      <c r="GQ118" s="246"/>
      <c r="GR118" s="246"/>
      <c r="GS118" s="246"/>
      <c r="GT118" s="246"/>
      <c r="GU118" s="246"/>
      <c r="GV118" s="246"/>
      <c r="GW118" s="246"/>
      <c r="GX118" s="246"/>
      <c r="GY118" s="246"/>
      <c r="GZ118" s="246"/>
      <c r="HA118" s="246"/>
      <c r="HB118" s="246"/>
      <c r="HC118" s="246"/>
      <c r="HD118" s="246"/>
      <c r="HE118" s="246"/>
      <c r="HF118" s="246"/>
      <c r="HG118" s="246"/>
      <c r="HH118" s="246"/>
      <c r="HI118" s="246"/>
      <c r="HJ118" s="246"/>
      <c r="HK118" s="246"/>
      <c r="HL118" s="246"/>
      <c r="HM118" s="246"/>
      <c r="HN118" s="246"/>
      <c r="HO118" s="246"/>
      <c r="HP118" s="246"/>
      <c r="HQ118" s="246"/>
      <c r="HR118" s="246"/>
      <c r="HS118" s="246"/>
      <c r="HT118" s="246"/>
      <c r="HU118" s="246"/>
      <c r="HV118" s="246"/>
      <c r="HW118" s="246"/>
      <c r="HX118" s="246"/>
      <c r="HY118" s="246"/>
      <c r="HZ118" s="246"/>
      <c r="IA118" s="246"/>
      <c r="IB118" s="246"/>
      <c r="IC118" s="246"/>
      <c r="ID118" s="246"/>
      <c r="IE118" s="246"/>
      <c r="IF118" s="246"/>
      <c r="IG118" s="246"/>
      <c r="IH118" s="246"/>
      <c r="II118" s="246"/>
      <c r="IJ118" s="246"/>
      <c r="IK118" s="246"/>
      <c r="IL118" s="246"/>
      <c r="IM118" s="246"/>
      <c r="IN118" s="246"/>
      <c r="IO118" s="246"/>
      <c r="IP118" s="246"/>
      <c r="IQ118" s="246"/>
      <c r="IR118" s="246"/>
      <c r="IS118" s="246"/>
      <c r="IT118" s="246"/>
      <c r="IU118" s="246"/>
    </row>
    <row r="119" spans="1:255" x14ac:dyDescent="0.3">
      <c r="A119" s="263" t="s">
        <v>211</v>
      </c>
      <c r="B119" s="263"/>
      <c r="C119" s="308"/>
      <c r="D119" s="308"/>
      <c r="E119" s="308"/>
      <c r="F119" s="308"/>
      <c r="G119" s="263"/>
      <c r="H119" s="263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  <c r="DV119" s="246"/>
      <c r="DW119" s="246"/>
      <c r="DX119" s="246"/>
      <c r="DY119" s="246"/>
      <c r="DZ119" s="246"/>
      <c r="EA119" s="246"/>
      <c r="EB119" s="246"/>
      <c r="EC119" s="246"/>
      <c r="ED119" s="246"/>
      <c r="EE119" s="246"/>
      <c r="EF119" s="246"/>
      <c r="EG119" s="246"/>
      <c r="EH119" s="246"/>
      <c r="EI119" s="246"/>
      <c r="EJ119" s="246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6"/>
      <c r="EV119" s="246"/>
      <c r="EW119" s="246"/>
      <c r="EX119" s="246"/>
      <c r="EY119" s="246"/>
      <c r="EZ119" s="246"/>
      <c r="FA119" s="246"/>
      <c r="FB119" s="246"/>
      <c r="FC119" s="246"/>
      <c r="FD119" s="246"/>
      <c r="FE119" s="246"/>
      <c r="FF119" s="246"/>
      <c r="FG119" s="246"/>
      <c r="FH119" s="246"/>
      <c r="FI119" s="246"/>
      <c r="FJ119" s="246"/>
      <c r="FK119" s="246"/>
      <c r="FL119" s="246"/>
      <c r="FM119" s="246"/>
      <c r="FN119" s="246"/>
      <c r="FO119" s="246"/>
      <c r="FP119" s="246"/>
      <c r="FQ119" s="246"/>
      <c r="FR119" s="246"/>
      <c r="FS119" s="246"/>
      <c r="FT119" s="246"/>
      <c r="FU119" s="246"/>
      <c r="FV119" s="246"/>
      <c r="FW119" s="246"/>
      <c r="FX119" s="246"/>
      <c r="FY119" s="246"/>
      <c r="FZ119" s="246"/>
      <c r="GA119" s="246"/>
      <c r="GB119" s="246"/>
      <c r="GC119" s="246"/>
      <c r="GD119" s="246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  <c r="GO119" s="246"/>
      <c r="GP119" s="246"/>
      <c r="GQ119" s="246"/>
      <c r="GR119" s="246"/>
      <c r="GS119" s="246"/>
      <c r="GT119" s="246"/>
      <c r="GU119" s="246"/>
      <c r="GV119" s="246"/>
      <c r="GW119" s="246"/>
      <c r="GX119" s="246"/>
      <c r="GY119" s="246"/>
      <c r="GZ119" s="246"/>
      <c r="HA119" s="246"/>
      <c r="HB119" s="246"/>
      <c r="HC119" s="246"/>
      <c r="HD119" s="246"/>
      <c r="HE119" s="246"/>
      <c r="HF119" s="246"/>
      <c r="HG119" s="246"/>
      <c r="HH119" s="246"/>
      <c r="HI119" s="246"/>
      <c r="HJ119" s="246"/>
      <c r="HK119" s="246"/>
      <c r="HL119" s="246"/>
      <c r="HM119" s="246"/>
      <c r="HN119" s="246"/>
      <c r="HO119" s="246"/>
      <c r="HP119" s="246"/>
      <c r="HQ119" s="246"/>
      <c r="HR119" s="246"/>
      <c r="HS119" s="246"/>
      <c r="HT119" s="246"/>
      <c r="HU119" s="246"/>
      <c r="HV119" s="246"/>
      <c r="HW119" s="246"/>
      <c r="HX119" s="246"/>
      <c r="HY119" s="246"/>
      <c r="HZ119" s="246"/>
      <c r="IA119" s="246"/>
      <c r="IB119" s="246"/>
      <c r="IC119" s="246"/>
      <c r="ID119" s="246"/>
      <c r="IE119" s="246"/>
      <c r="IF119" s="246"/>
      <c r="IG119" s="246"/>
      <c r="IH119" s="246"/>
      <c r="II119" s="246"/>
      <c r="IJ119" s="246"/>
      <c r="IK119" s="246"/>
      <c r="IL119" s="246"/>
      <c r="IM119" s="246"/>
      <c r="IN119" s="246"/>
      <c r="IO119" s="246"/>
      <c r="IP119" s="246"/>
      <c r="IQ119" s="246"/>
      <c r="IR119" s="246"/>
      <c r="IS119" s="246"/>
      <c r="IT119" s="246"/>
      <c r="IU119" s="246"/>
    </row>
    <row r="120" spans="1:255" s="207" customFormat="1" x14ac:dyDescent="0.25">
      <c r="A120" s="301" t="s">
        <v>259</v>
      </c>
      <c r="B120" s="304">
        <v>50</v>
      </c>
      <c r="C120" s="199">
        <v>3.5</v>
      </c>
      <c r="D120" s="199">
        <v>2.8</v>
      </c>
      <c r="E120" s="199">
        <v>15.1</v>
      </c>
      <c r="F120" s="199">
        <v>102.4</v>
      </c>
      <c r="G120" s="305" t="s">
        <v>260</v>
      </c>
      <c r="H120" s="206" t="s">
        <v>261</v>
      </c>
    </row>
    <row r="121" spans="1:255" x14ac:dyDescent="0.25">
      <c r="A121" s="307" t="s">
        <v>21</v>
      </c>
      <c r="B121" s="258">
        <v>215</v>
      </c>
      <c r="C121" s="288">
        <v>7.0000000000000007E-2</v>
      </c>
      <c r="D121" s="288">
        <v>0.02</v>
      </c>
      <c r="E121" s="288">
        <v>15</v>
      </c>
      <c r="F121" s="288">
        <v>60</v>
      </c>
      <c r="G121" s="258" t="s">
        <v>22</v>
      </c>
      <c r="H121" s="225" t="s">
        <v>23</v>
      </c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  <c r="EG121" s="192"/>
      <c r="EH121" s="192"/>
      <c r="EI121" s="192"/>
      <c r="EJ121" s="192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2"/>
      <c r="FD121" s="192"/>
      <c r="FE121" s="192"/>
      <c r="FF121" s="192"/>
      <c r="FG121" s="192"/>
      <c r="FH121" s="192"/>
      <c r="FI121" s="192"/>
      <c r="FJ121" s="192"/>
      <c r="FK121" s="192"/>
      <c r="FL121" s="192"/>
      <c r="FM121" s="192"/>
      <c r="FN121" s="192"/>
      <c r="FO121" s="192"/>
      <c r="FP121" s="192"/>
      <c r="FQ121" s="192"/>
      <c r="FR121" s="192"/>
      <c r="FS121" s="192"/>
      <c r="FT121" s="192"/>
      <c r="FU121" s="192"/>
      <c r="FV121" s="192"/>
      <c r="FW121" s="192"/>
      <c r="FX121" s="192"/>
      <c r="FY121" s="192"/>
      <c r="FZ121" s="192"/>
      <c r="GA121" s="192"/>
      <c r="GB121" s="192"/>
      <c r="GC121" s="192"/>
      <c r="GD121" s="192"/>
      <c r="GE121" s="192"/>
      <c r="GF121" s="192"/>
      <c r="GG121" s="192"/>
      <c r="GH121" s="192"/>
      <c r="GI121" s="192"/>
      <c r="GJ121" s="192"/>
      <c r="GK121" s="192"/>
      <c r="GL121" s="192"/>
      <c r="GM121" s="192"/>
      <c r="GN121" s="192"/>
      <c r="GO121" s="192"/>
      <c r="GP121" s="192"/>
      <c r="GQ121" s="192"/>
      <c r="GR121" s="192"/>
      <c r="GS121" s="192"/>
      <c r="GT121" s="192"/>
      <c r="GU121" s="192"/>
      <c r="GV121" s="192"/>
      <c r="GW121" s="192"/>
      <c r="GX121" s="192"/>
      <c r="GY121" s="192"/>
      <c r="GZ121" s="192"/>
      <c r="HA121" s="192"/>
      <c r="HB121" s="192"/>
      <c r="HC121" s="192"/>
      <c r="HD121" s="192"/>
      <c r="HE121" s="192"/>
      <c r="HF121" s="192"/>
      <c r="HG121" s="192"/>
      <c r="HH121" s="192"/>
      <c r="HI121" s="192"/>
      <c r="HJ121" s="192"/>
      <c r="HK121" s="192"/>
      <c r="HL121" s="192"/>
      <c r="HM121" s="192"/>
      <c r="HN121" s="192"/>
      <c r="HO121" s="192"/>
      <c r="HP121" s="192"/>
      <c r="HQ121" s="192"/>
      <c r="HR121" s="192"/>
      <c r="HS121" s="192"/>
      <c r="HT121" s="192"/>
      <c r="HU121" s="192"/>
      <c r="HV121" s="192"/>
      <c r="HW121" s="192"/>
      <c r="HX121" s="192"/>
      <c r="HY121" s="192"/>
      <c r="HZ121" s="192"/>
      <c r="IA121" s="192"/>
      <c r="IB121" s="192"/>
      <c r="IC121" s="192"/>
      <c r="ID121" s="192"/>
      <c r="IE121" s="192"/>
      <c r="IF121" s="192"/>
      <c r="IG121" s="192"/>
      <c r="IH121" s="192"/>
      <c r="II121" s="192"/>
      <c r="IJ121" s="192"/>
      <c r="IK121" s="192"/>
      <c r="IL121" s="192"/>
      <c r="IM121" s="192"/>
      <c r="IN121" s="192"/>
      <c r="IO121" s="192"/>
      <c r="IP121" s="192"/>
      <c r="IQ121" s="192"/>
      <c r="IR121" s="192"/>
      <c r="IS121" s="192"/>
      <c r="IT121" s="192"/>
      <c r="IU121" s="192"/>
    </row>
    <row r="122" spans="1:255" x14ac:dyDescent="0.3">
      <c r="A122" s="218" t="s">
        <v>25</v>
      </c>
      <c r="B122" s="188">
        <f>SUM(B120:B121)</f>
        <v>265</v>
      </c>
      <c r="C122" s="188">
        <f>SUM(C120:C121)</f>
        <v>3.57</v>
      </c>
      <c r="D122" s="188">
        <f>SUM(D120:D121)</f>
        <v>2.82</v>
      </c>
      <c r="E122" s="188">
        <f>SUM(E120:E121)</f>
        <v>30.1</v>
      </c>
      <c r="F122" s="188">
        <f>SUM(F120:F121)</f>
        <v>162.4</v>
      </c>
      <c r="G122" s="188"/>
      <c r="H122" s="188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6"/>
      <c r="DS122" s="246"/>
      <c r="DT122" s="246"/>
      <c r="DU122" s="246"/>
      <c r="DV122" s="246"/>
      <c r="DW122" s="246"/>
      <c r="DX122" s="246"/>
      <c r="DY122" s="246"/>
      <c r="DZ122" s="246"/>
      <c r="EA122" s="246"/>
      <c r="EB122" s="246"/>
      <c r="EC122" s="246"/>
      <c r="ED122" s="246"/>
      <c r="EE122" s="246"/>
      <c r="EF122" s="246"/>
      <c r="EG122" s="246"/>
      <c r="EH122" s="246"/>
      <c r="EI122" s="246"/>
      <c r="EJ122" s="246"/>
      <c r="EK122" s="246"/>
      <c r="EL122" s="246"/>
      <c r="EM122" s="246"/>
      <c r="EN122" s="246"/>
      <c r="EO122" s="246"/>
      <c r="EP122" s="246"/>
      <c r="EQ122" s="246"/>
      <c r="ER122" s="246"/>
      <c r="ES122" s="246"/>
      <c r="ET122" s="246"/>
      <c r="EU122" s="246"/>
      <c r="EV122" s="246"/>
      <c r="EW122" s="246"/>
      <c r="EX122" s="246"/>
      <c r="EY122" s="246"/>
      <c r="EZ122" s="246"/>
      <c r="FA122" s="246"/>
      <c r="FB122" s="246"/>
      <c r="FC122" s="246"/>
      <c r="FD122" s="246"/>
      <c r="FE122" s="246"/>
      <c r="FF122" s="246"/>
      <c r="FG122" s="246"/>
      <c r="FH122" s="246"/>
      <c r="FI122" s="246"/>
      <c r="FJ122" s="246"/>
      <c r="FK122" s="246"/>
      <c r="FL122" s="246"/>
      <c r="FM122" s="246"/>
      <c r="FN122" s="246"/>
      <c r="FO122" s="246"/>
      <c r="FP122" s="246"/>
      <c r="FQ122" s="246"/>
      <c r="FR122" s="246"/>
      <c r="FS122" s="246"/>
      <c r="FT122" s="246"/>
      <c r="FU122" s="246"/>
      <c r="FV122" s="246"/>
      <c r="FW122" s="246"/>
      <c r="FX122" s="246"/>
      <c r="FY122" s="246"/>
      <c r="FZ122" s="246"/>
      <c r="GA122" s="246"/>
      <c r="GB122" s="246"/>
      <c r="GC122" s="246"/>
      <c r="GD122" s="246"/>
      <c r="GE122" s="246"/>
      <c r="GF122" s="246"/>
      <c r="GG122" s="246"/>
      <c r="GH122" s="246"/>
      <c r="GI122" s="246"/>
      <c r="GJ122" s="246"/>
      <c r="GK122" s="246"/>
      <c r="GL122" s="246"/>
      <c r="GM122" s="246"/>
      <c r="GN122" s="246"/>
      <c r="GO122" s="246"/>
      <c r="GP122" s="246"/>
      <c r="GQ122" s="246"/>
      <c r="GR122" s="246"/>
      <c r="GS122" s="246"/>
      <c r="GT122" s="246"/>
      <c r="GU122" s="246"/>
      <c r="GV122" s="246"/>
      <c r="GW122" s="246"/>
      <c r="GX122" s="246"/>
      <c r="GY122" s="246"/>
      <c r="GZ122" s="246"/>
      <c r="HA122" s="246"/>
      <c r="HB122" s="246"/>
      <c r="HC122" s="246"/>
      <c r="HD122" s="246"/>
      <c r="HE122" s="246"/>
      <c r="HF122" s="246"/>
      <c r="HG122" s="246"/>
      <c r="HH122" s="246"/>
      <c r="HI122" s="246"/>
      <c r="HJ122" s="246"/>
      <c r="HK122" s="246"/>
      <c r="HL122" s="246"/>
      <c r="HM122" s="246"/>
      <c r="HN122" s="246"/>
      <c r="HO122" s="246"/>
      <c r="HP122" s="246"/>
      <c r="HQ122" s="246"/>
      <c r="HR122" s="246"/>
      <c r="HS122" s="246"/>
      <c r="HT122" s="246"/>
      <c r="HU122" s="246"/>
      <c r="HV122" s="246"/>
      <c r="HW122" s="246"/>
      <c r="HX122" s="246"/>
      <c r="HY122" s="246"/>
      <c r="HZ122" s="246"/>
      <c r="IA122" s="246"/>
      <c r="IB122" s="246"/>
      <c r="IC122" s="246"/>
      <c r="ID122" s="246"/>
      <c r="IE122" s="246"/>
      <c r="IF122" s="246"/>
      <c r="IG122" s="246"/>
      <c r="IH122" s="246"/>
      <c r="II122" s="246"/>
      <c r="IJ122" s="246"/>
      <c r="IK122" s="246"/>
      <c r="IL122" s="246"/>
      <c r="IM122" s="246"/>
      <c r="IN122" s="246"/>
      <c r="IO122" s="246"/>
      <c r="IP122" s="246"/>
      <c r="IQ122" s="246"/>
      <c r="IR122" s="246"/>
      <c r="IS122" s="246"/>
      <c r="IT122" s="246"/>
      <c r="IU122" s="246"/>
    </row>
    <row r="123" spans="1:255" x14ac:dyDescent="0.3">
      <c r="A123" s="218" t="s">
        <v>184</v>
      </c>
      <c r="B123" s="188">
        <f>SUM(B118,B122)</f>
        <v>830</v>
      </c>
      <c r="C123" s="188">
        <f>SUM(C118,C122)</f>
        <v>25.770000000000003</v>
      </c>
      <c r="D123" s="188">
        <f>SUM(D118,D122)</f>
        <v>18.439999999999998</v>
      </c>
      <c r="E123" s="188">
        <f>SUM(E118,E122)</f>
        <v>94.03</v>
      </c>
      <c r="F123" s="188">
        <f>SUM(F118,F122)</f>
        <v>648.9</v>
      </c>
      <c r="G123" s="188"/>
      <c r="H123" s="188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246"/>
      <c r="BG123" s="246"/>
      <c r="BH123" s="246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246"/>
      <c r="CD123" s="246"/>
      <c r="CE123" s="246"/>
      <c r="CF123" s="246"/>
      <c r="CG123" s="246"/>
      <c r="CH123" s="246"/>
      <c r="CI123" s="246"/>
      <c r="CJ123" s="246"/>
      <c r="CK123" s="246"/>
      <c r="CL123" s="246"/>
      <c r="CM123" s="246"/>
      <c r="CN123" s="246"/>
      <c r="CO123" s="246"/>
      <c r="CP123" s="246"/>
      <c r="CQ123" s="246"/>
      <c r="CR123" s="246"/>
      <c r="CS123" s="246"/>
      <c r="CT123" s="246"/>
      <c r="CU123" s="246"/>
      <c r="CV123" s="246"/>
      <c r="CW123" s="246"/>
      <c r="CX123" s="246"/>
      <c r="CY123" s="246"/>
      <c r="CZ123" s="246"/>
      <c r="DA123" s="246"/>
      <c r="DB123" s="246"/>
      <c r="DC123" s="246"/>
      <c r="DD123" s="246"/>
      <c r="DE123" s="246"/>
      <c r="DF123" s="246"/>
      <c r="DG123" s="246"/>
      <c r="DH123" s="246"/>
      <c r="DI123" s="246"/>
      <c r="DJ123" s="246"/>
      <c r="DK123" s="246"/>
      <c r="DL123" s="246"/>
      <c r="DM123" s="246"/>
      <c r="DN123" s="246"/>
      <c r="DO123" s="246"/>
      <c r="DP123" s="246"/>
      <c r="DQ123" s="246"/>
      <c r="DR123" s="246"/>
      <c r="DS123" s="246"/>
      <c r="DT123" s="246"/>
      <c r="DU123" s="246"/>
      <c r="DV123" s="246"/>
      <c r="DW123" s="246"/>
      <c r="DX123" s="246"/>
      <c r="DY123" s="246"/>
      <c r="DZ123" s="246"/>
      <c r="EA123" s="246"/>
      <c r="EB123" s="246"/>
      <c r="EC123" s="246"/>
      <c r="ED123" s="246"/>
      <c r="EE123" s="246"/>
      <c r="EF123" s="246"/>
      <c r="EG123" s="246"/>
      <c r="EH123" s="246"/>
      <c r="EI123" s="246"/>
      <c r="EJ123" s="246"/>
      <c r="EK123" s="246"/>
      <c r="EL123" s="246"/>
      <c r="EM123" s="246"/>
      <c r="EN123" s="246"/>
      <c r="EO123" s="246"/>
      <c r="EP123" s="246"/>
      <c r="EQ123" s="246"/>
      <c r="ER123" s="246"/>
      <c r="ES123" s="246"/>
      <c r="ET123" s="246"/>
      <c r="EU123" s="246"/>
      <c r="EV123" s="246"/>
      <c r="EW123" s="246"/>
      <c r="EX123" s="246"/>
      <c r="EY123" s="246"/>
      <c r="EZ123" s="246"/>
      <c r="FA123" s="246"/>
      <c r="FB123" s="246"/>
      <c r="FC123" s="246"/>
      <c r="FD123" s="246"/>
      <c r="FE123" s="246"/>
      <c r="FF123" s="246"/>
      <c r="FG123" s="246"/>
      <c r="FH123" s="246"/>
      <c r="FI123" s="246"/>
      <c r="FJ123" s="246"/>
      <c r="FK123" s="246"/>
      <c r="FL123" s="246"/>
      <c r="FM123" s="246"/>
      <c r="FN123" s="246"/>
      <c r="FO123" s="246"/>
      <c r="FP123" s="246"/>
      <c r="FQ123" s="246"/>
      <c r="FR123" s="246"/>
      <c r="FS123" s="246"/>
      <c r="FT123" s="246"/>
      <c r="FU123" s="246"/>
      <c r="FV123" s="246"/>
      <c r="FW123" s="246"/>
      <c r="FX123" s="246"/>
      <c r="FY123" s="246"/>
      <c r="FZ123" s="246"/>
      <c r="GA123" s="246"/>
      <c r="GB123" s="246"/>
      <c r="GC123" s="246"/>
      <c r="GD123" s="246"/>
      <c r="GE123" s="246"/>
      <c r="GF123" s="246"/>
      <c r="GG123" s="246"/>
      <c r="GH123" s="246"/>
      <c r="GI123" s="246"/>
      <c r="GJ123" s="246"/>
      <c r="GK123" s="246"/>
      <c r="GL123" s="246"/>
      <c r="GM123" s="246"/>
      <c r="GN123" s="246"/>
      <c r="GO123" s="246"/>
      <c r="GP123" s="246"/>
      <c r="GQ123" s="246"/>
      <c r="GR123" s="246"/>
      <c r="GS123" s="246"/>
      <c r="GT123" s="246"/>
      <c r="GU123" s="246"/>
      <c r="GV123" s="246"/>
      <c r="GW123" s="246"/>
      <c r="GX123" s="246"/>
      <c r="GY123" s="246"/>
      <c r="GZ123" s="246"/>
      <c r="HA123" s="246"/>
      <c r="HB123" s="246"/>
      <c r="HC123" s="246"/>
      <c r="HD123" s="246"/>
      <c r="HE123" s="246"/>
      <c r="HF123" s="246"/>
      <c r="HG123" s="246"/>
      <c r="HH123" s="246"/>
      <c r="HI123" s="246"/>
      <c r="HJ123" s="246"/>
      <c r="HK123" s="246"/>
      <c r="HL123" s="246"/>
      <c r="HM123" s="246"/>
      <c r="HN123" s="246"/>
      <c r="HO123" s="246"/>
      <c r="HP123" s="246"/>
      <c r="HQ123" s="246"/>
      <c r="HR123" s="246"/>
      <c r="HS123" s="246"/>
      <c r="HT123" s="246"/>
      <c r="HU123" s="246"/>
      <c r="HV123" s="246"/>
      <c r="HW123" s="246"/>
      <c r="HX123" s="246"/>
      <c r="HY123" s="246"/>
      <c r="HZ123" s="246"/>
      <c r="IA123" s="246"/>
      <c r="IB123" s="246"/>
      <c r="IC123" s="246"/>
      <c r="ID123" s="246"/>
      <c r="IE123" s="246"/>
      <c r="IF123" s="246"/>
      <c r="IG123" s="246"/>
      <c r="IH123" s="246"/>
      <c r="II123" s="246"/>
      <c r="IJ123" s="246"/>
      <c r="IK123" s="246"/>
      <c r="IL123" s="246"/>
      <c r="IM123" s="246"/>
      <c r="IN123" s="246"/>
      <c r="IO123" s="246"/>
      <c r="IP123" s="246"/>
      <c r="IQ123" s="246"/>
      <c r="IR123" s="246"/>
      <c r="IS123" s="246"/>
      <c r="IT123" s="246"/>
      <c r="IU123" s="246"/>
    </row>
    <row r="124" spans="1:255" s="310" customFormat="1" ht="13.8" x14ac:dyDescent="0.3">
      <c r="A124" s="278" t="s">
        <v>92</v>
      </c>
      <c r="B124" s="279"/>
      <c r="C124" s="279"/>
      <c r="D124" s="279"/>
      <c r="E124" s="279"/>
      <c r="F124" s="279"/>
      <c r="G124" s="279"/>
      <c r="H124" s="280"/>
    </row>
    <row r="125" spans="1:255" ht="13.5" customHeight="1" x14ac:dyDescent="0.25">
      <c r="A125" s="188" t="s">
        <v>247</v>
      </c>
      <c r="B125" s="188" t="s">
        <v>6</v>
      </c>
      <c r="C125" s="189" t="s">
        <v>248</v>
      </c>
      <c r="D125" s="189" t="s">
        <v>249</v>
      </c>
      <c r="E125" s="189" t="s">
        <v>250</v>
      </c>
      <c r="F125" s="190" t="s">
        <v>10</v>
      </c>
      <c r="G125" s="290" t="s">
        <v>4</v>
      </c>
      <c r="H125" s="189" t="s">
        <v>251</v>
      </c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  <c r="EG125" s="192"/>
      <c r="EH125" s="192"/>
      <c r="EI125" s="192"/>
      <c r="EJ125" s="192"/>
      <c r="EK125" s="192"/>
      <c r="EL125" s="192"/>
      <c r="EM125" s="192"/>
      <c r="EN125" s="192"/>
      <c r="EO125" s="192"/>
      <c r="EP125" s="192"/>
      <c r="EQ125" s="192"/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2"/>
      <c r="FD125" s="192"/>
      <c r="FE125" s="192"/>
      <c r="FF125" s="192"/>
      <c r="FG125" s="192"/>
      <c r="FH125" s="192"/>
      <c r="FI125" s="192"/>
      <c r="FJ125" s="192"/>
      <c r="FK125" s="192"/>
      <c r="FL125" s="192"/>
      <c r="FM125" s="192"/>
      <c r="FN125" s="192"/>
      <c r="FO125" s="192"/>
      <c r="FP125" s="192"/>
      <c r="FQ125" s="192"/>
      <c r="FR125" s="192"/>
      <c r="FS125" s="192"/>
      <c r="FT125" s="192"/>
      <c r="FU125" s="192"/>
      <c r="FV125" s="192"/>
      <c r="FW125" s="192"/>
      <c r="FX125" s="192"/>
      <c r="FY125" s="192"/>
      <c r="FZ125" s="192"/>
      <c r="GA125" s="192"/>
      <c r="GB125" s="192"/>
      <c r="GC125" s="192"/>
      <c r="GD125" s="192"/>
      <c r="GE125" s="192"/>
      <c r="GF125" s="192"/>
      <c r="GG125" s="192"/>
      <c r="GH125" s="192"/>
      <c r="GI125" s="192"/>
      <c r="GJ125" s="192"/>
      <c r="GK125" s="192"/>
      <c r="GL125" s="192"/>
      <c r="GM125" s="192"/>
      <c r="GN125" s="192"/>
      <c r="GO125" s="192"/>
      <c r="GP125" s="192"/>
      <c r="GQ125" s="192"/>
      <c r="GR125" s="192"/>
      <c r="GS125" s="192"/>
      <c r="GT125" s="192"/>
      <c r="GU125" s="192"/>
      <c r="GV125" s="192"/>
      <c r="GW125" s="192"/>
      <c r="GX125" s="192"/>
      <c r="GY125" s="192"/>
      <c r="GZ125" s="192"/>
      <c r="HA125" s="192"/>
      <c r="HB125" s="192"/>
      <c r="HC125" s="192"/>
      <c r="HD125" s="192"/>
      <c r="HE125" s="192"/>
      <c r="HF125" s="192"/>
      <c r="HG125" s="192"/>
      <c r="HH125" s="192"/>
      <c r="HI125" s="192"/>
      <c r="HJ125" s="192"/>
      <c r="HK125" s="192"/>
      <c r="HL125" s="192"/>
      <c r="HM125" s="192"/>
      <c r="HN125" s="192"/>
      <c r="HO125" s="192"/>
      <c r="HP125" s="192"/>
      <c r="HQ125" s="192"/>
      <c r="HR125" s="192"/>
      <c r="HS125" s="192"/>
      <c r="HT125" s="192"/>
      <c r="HU125" s="192"/>
      <c r="HV125" s="192"/>
      <c r="HW125" s="192"/>
      <c r="HX125" s="192"/>
      <c r="HY125" s="192"/>
      <c r="HZ125" s="192"/>
      <c r="IA125" s="192"/>
      <c r="IB125" s="192"/>
      <c r="IC125" s="192"/>
      <c r="ID125" s="192"/>
      <c r="IE125" s="192"/>
      <c r="IF125" s="192"/>
      <c r="IG125" s="192"/>
      <c r="IH125" s="192"/>
      <c r="II125" s="192"/>
      <c r="IJ125" s="192"/>
      <c r="IK125" s="192"/>
      <c r="IL125" s="192"/>
      <c r="IM125" s="192"/>
      <c r="IN125" s="192"/>
      <c r="IO125" s="192"/>
      <c r="IP125" s="192"/>
      <c r="IQ125" s="192"/>
      <c r="IR125" s="192"/>
      <c r="IS125" s="192"/>
      <c r="IT125" s="192"/>
      <c r="IU125" s="192"/>
    </row>
    <row r="126" spans="1:255" x14ac:dyDescent="0.3">
      <c r="A126" s="193" t="s">
        <v>322</v>
      </c>
      <c r="B126" s="194"/>
      <c r="C126" s="195"/>
      <c r="D126" s="195"/>
      <c r="E126" s="195"/>
      <c r="F126" s="195"/>
      <c r="G126" s="194"/>
      <c r="H126" s="196"/>
    </row>
    <row r="127" spans="1:255" ht="24" x14ac:dyDescent="0.25">
      <c r="A127" s="221" t="s">
        <v>256</v>
      </c>
      <c r="B127" s="223">
        <v>70</v>
      </c>
      <c r="C127" s="199">
        <v>2.99</v>
      </c>
      <c r="D127" s="199">
        <v>10</v>
      </c>
      <c r="E127" s="199">
        <v>2.15</v>
      </c>
      <c r="F127" s="199">
        <v>110.46</v>
      </c>
      <c r="G127" s="224" t="s">
        <v>257</v>
      </c>
      <c r="H127" s="225" t="s">
        <v>258</v>
      </c>
    </row>
    <row r="128" spans="1:255" x14ac:dyDescent="0.25">
      <c r="A128" s="311" t="s">
        <v>233</v>
      </c>
      <c r="B128" s="298">
        <v>100</v>
      </c>
      <c r="C128" s="204">
        <v>14.1</v>
      </c>
      <c r="D128" s="204">
        <v>15.3</v>
      </c>
      <c r="E128" s="204">
        <v>3.2</v>
      </c>
      <c r="F128" s="204">
        <v>205.9</v>
      </c>
      <c r="G128" s="309" t="s">
        <v>234</v>
      </c>
      <c r="H128" s="235" t="s">
        <v>235</v>
      </c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/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  <c r="DB128" s="207"/>
      <c r="DC128" s="207"/>
      <c r="DD128" s="207"/>
      <c r="DE128" s="207"/>
      <c r="DF128" s="207"/>
      <c r="DG128" s="207"/>
      <c r="DH128" s="207"/>
      <c r="DI128" s="207"/>
      <c r="DJ128" s="207"/>
      <c r="DK128" s="207"/>
      <c r="DL128" s="207"/>
      <c r="DM128" s="207"/>
      <c r="DN128" s="207"/>
      <c r="DO128" s="207"/>
      <c r="DP128" s="207"/>
      <c r="DQ128" s="207"/>
      <c r="DR128" s="207"/>
      <c r="DS128" s="207"/>
      <c r="DT128" s="207"/>
      <c r="DU128" s="207"/>
      <c r="DV128" s="207"/>
      <c r="DW128" s="207"/>
      <c r="DX128" s="207"/>
      <c r="DY128" s="207"/>
      <c r="DZ128" s="207"/>
      <c r="EA128" s="207"/>
      <c r="EB128" s="207"/>
      <c r="EC128" s="207"/>
      <c r="ED128" s="207"/>
      <c r="EE128" s="207"/>
      <c r="EF128" s="207"/>
      <c r="EG128" s="207"/>
      <c r="EH128" s="207"/>
      <c r="EI128" s="207"/>
      <c r="EJ128" s="207"/>
      <c r="EK128" s="207"/>
      <c r="EL128" s="207"/>
      <c r="EM128" s="207"/>
      <c r="EN128" s="207"/>
      <c r="EO128" s="207"/>
      <c r="EP128" s="207"/>
      <c r="EQ128" s="207"/>
      <c r="ER128" s="207"/>
      <c r="ES128" s="207"/>
      <c r="ET128" s="207"/>
      <c r="EU128" s="207"/>
      <c r="EV128" s="207"/>
      <c r="EW128" s="207"/>
      <c r="EX128" s="207"/>
      <c r="EY128" s="207"/>
      <c r="EZ128" s="207"/>
      <c r="FA128" s="207"/>
      <c r="FB128" s="207"/>
      <c r="FC128" s="207"/>
      <c r="FD128" s="207"/>
      <c r="FE128" s="207"/>
      <c r="FF128" s="207"/>
      <c r="FG128" s="207"/>
      <c r="FH128" s="207"/>
      <c r="FI128" s="207"/>
      <c r="FJ128" s="207"/>
      <c r="FK128" s="207"/>
      <c r="FL128" s="207"/>
      <c r="FM128" s="207"/>
      <c r="FN128" s="207"/>
      <c r="FO128" s="207"/>
      <c r="FP128" s="207"/>
      <c r="FQ128" s="207"/>
      <c r="FR128" s="207"/>
      <c r="FS128" s="207"/>
      <c r="FT128" s="207"/>
      <c r="FU128" s="207"/>
      <c r="FV128" s="207"/>
      <c r="FW128" s="207"/>
      <c r="FX128" s="207"/>
      <c r="FY128" s="207"/>
      <c r="FZ128" s="207"/>
      <c r="GA128" s="207"/>
      <c r="GB128" s="207"/>
      <c r="GC128" s="207"/>
      <c r="GD128" s="207"/>
      <c r="GE128" s="207"/>
      <c r="GF128" s="207"/>
      <c r="GG128" s="207"/>
      <c r="GH128" s="207"/>
      <c r="GI128" s="207"/>
      <c r="GJ128" s="207"/>
      <c r="GK128" s="207"/>
      <c r="GL128" s="207"/>
      <c r="GM128" s="207"/>
      <c r="GN128" s="207"/>
      <c r="GO128" s="207"/>
      <c r="GP128" s="207"/>
      <c r="GQ128" s="207"/>
      <c r="GR128" s="207"/>
      <c r="GS128" s="207"/>
      <c r="GT128" s="207"/>
      <c r="GU128" s="207"/>
      <c r="GV128" s="207"/>
      <c r="GW128" s="207"/>
      <c r="GX128" s="207"/>
      <c r="GY128" s="207"/>
      <c r="GZ128" s="207"/>
      <c r="HA128" s="207"/>
      <c r="HB128" s="207"/>
      <c r="HC128" s="207"/>
      <c r="HD128" s="207"/>
      <c r="HE128" s="207"/>
      <c r="HF128" s="207"/>
      <c r="HG128" s="207"/>
      <c r="HH128" s="207"/>
      <c r="HI128" s="207"/>
      <c r="HJ128" s="207"/>
      <c r="HK128" s="207"/>
      <c r="HL128" s="207"/>
      <c r="HM128" s="207"/>
      <c r="HN128" s="207"/>
      <c r="HO128" s="207"/>
      <c r="HP128" s="207"/>
      <c r="HQ128" s="207"/>
      <c r="HR128" s="207"/>
      <c r="HS128" s="207"/>
      <c r="HT128" s="207"/>
      <c r="HU128" s="207"/>
      <c r="HV128" s="207"/>
      <c r="HW128" s="207"/>
      <c r="HX128" s="207"/>
      <c r="HY128" s="207"/>
      <c r="HZ128" s="207"/>
      <c r="IA128" s="207"/>
      <c r="IB128" s="207"/>
      <c r="IC128" s="207"/>
      <c r="ID128" s="207"/>
      <c r="IE128" s="207"/>
      <c r="IF128" s="207"/>
      <c r="IG128" s="207"/>
      <c r="IH128" s="207"/>
      <c r="II128" s="207"/>
      <c r="IJ128" s="207"/>
      <c r="IK128" s="207"/>
      <c r="IL128" s="207"/>
      <c r="IM128" s="207"/>
      <c r="IN128" s="207"/>
      <c r="IO128" s="207"/>
      <c r="IP128" s="207"/>
      <c r="IQ128" s="207"/>
      <c r="IR128" s="207"/>
      <c r="IS128" s="207"/>
      <c r="IT128" s="207"/>
      <c r="IU128" s="207"/>
    </row>
    <row r="129" spans="1:255" x14ac:dyDescent="0.3">
      <c r="A129" s="197" t="s">
        <v>104</v>
      </c>
      <c r="B129" s="288">
        <v>180</v>
      </c>
      <c r="C129" s="288">
        <v>10.32</v>
      </c>
      <c r="D129" s="288">
        <v>7.31</v>
      </c>
      <c r="E129" s="288">
        <v>46.37</v>
      </c>
      <c r="F129" s="288">
        <v>292.5</v>
      </c>
      <c r="G129" s="288" t="s">
        <v>105</v>
      </c>
      <c r="H129" s="293" t="s">
        <v>106</v>
      </c>
    </row>
    <row r="130" spans="1:255" x14ac:dyDescent="0.25">
      <c r="A130" s="307" t="s">
        <v>21</v>
      </c>
      <c r="B130" s="258">
        <v>215</v>
      </c>
      <c r="C130" s="288">
        <v>7.0000000000000007E-2</v>
      </c>
      <c r="D130" s="288">
        <v>0.02</v>
      </c>
      <c r="E130" s="288">
        <v>15</v>
      </c>
      <c r="F130" s="288">
        <v>60</v>
      </c>
      <c r="G130" s="258" t="s">
        <v>22</v>
      </c>
      <c r="H130" s="225" t="s">
        <v>23</v>
      </c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  <c r="EG130" s="192"/>
      <c r="EH130" s="192"/>
      <c r="EI130" s="192"/>
      <c r="EJ130" s="192"/>
      <c r="EK130" s="192"/>
      <c r="EL130" s="192"/>
      <c r="EM130" s="192"/>
      <c r="EN130" s="192"/>
      <c r="EO130" s="192"/>
      <c r="EP130" s="192"/>
      <c r="EQ130" s="192"/>
      <c r="ER130" s="192"/>
      <c r="ES130" s="192"/>
      <c r="ET130" s="192"/>
      <c r="EU130" s="192"/>
      <c r="EV130" s="192"/>
      <c r="EW130" s="192"/>
      <c r="EX130" s="192"/>
      <c r="EY130" s="192"/>
      <c r="EZ130" s="192"/>
      <c r="FA130" s="192"/>
      <c r="FB130" s="192"/>
      <c r="FC130" s="192"/>
      <c r="FD130" s="192"/>
      <c r="FE130" s="192"/>
      <c r="FF130" s="192"/>
      <c r="FG130" s="192"/>
      <c r="FH130" s="192"/>
      <c r="FI130" s="192"/>
      <c r="FJ130" s="192"/>
      <c r="FK130" s="192"/>
      <c r="FL130" s="192"/>
      <c r="FM130" s="192"/>
      <c r="FN130" s="192"/>
      <c r="FO130" s="192"/>
      <c r="FP130" s="192"/>
      <c r="FQ130" s="192"/>
      <c r="FR130" s="192"/>
      <c r="FS130" s="192"/>
      <c r="FT130" s="192"/>
      <c r="FU130" s="192"/>
      <c r="FV130" s="192"/>
      <c r="FW130" s="192"/>
      <c r="FX130" s="192"/>
      <c r="FY130" s="192"/>
      <c r="FZ130" s="192"/>
      <c r="GA130" s="192"/>
      <c r="GB130" s="192"/>
      <c r="GC130" s="192"/>
      <c r="GD130" s="192"/>
      <c r="GE130" s="192"/>
      <c r="GF130" s="192"/>
      <c r="GG130" s="192"/>
      <c r="GH130" s="192"/>
      <c r="GI130" s="192"/>
      <c r="GJ130" s="192"/>
      <c r="GK130" s="192"/>
      <c r="GL130" s="192"/>
      <c r="GM130" s="192"/>
      <c r="GN130" s="192"/>
      <c r="GO130" s="192"/>
      <c r="GP130" s="192"/>
      <c r="GQ130" s="192"/>
      <c r="GR130" s="192"/>
      <c r="GS130" s="192"/>
      <c r="GT130" s="192"/>
      <c r="GU130" s="192"/>
      <c r="GV130" s="192"/>
      <c r="GW130" s="192"/>
      <c r="GX130" s="192"/>
      <c r="GY130" s="192"/>
      <c r="GZ130" s="192"/>
      <c r="HA130" s="192"/>
      <c r="HB130" s="192"/>
      <c r="HC130" s="192"/>
      <c r="HD130" s="192"/>
      <c r="HE130" s="192"/>
      <c r="HF130" s="192"/>
      <c r="HG130" s="192"/>
      <c r="HH130" s="192"/>
      <c r="HI130" s="192"/>
      <c r="HJ130" s="192"/>
      <c r="HK130" s="192"/>
      <c r="HL130" s="192"/>
      <c r="HM130" s="192"/>
      <c r="HN130" s="192"/>
      <c r="HO130" s="192"/>
      <c r="HP130" s="192"/>
      <c r="HQ130" s="192"/>
      <c r="HR130" s="192"/>
      <c r="HS130" s="192"/>
      <c r="HT130" s="192"/>
      <c r="HU130" s="192"/>
      <c r="HV130" s="192"/>
      <c r="HW130" s="192"/>
      <c r="HX130" s="192"/>
      <c r="HY130" s="192"/>
      <c r="HZ130" s="192"/>
      <c r="IA130" s="192"/>
      <c r="IB130" s="192"/>
      <c r="IC130" s="192"/>
      <c r="ID130" s="192"/>
      <c r="IE130" s="192"/>
      <c r="IF130" s="192"/>
      <c r="IG130" s="192"/>
      <c r="IH130" s="192"/>
      <c r="II130" s="192"/>
      <c r="IJ130" s="192"/>
      <c r="IK130" s="192"/>
      <c r="IL130" s="192"/>
      <c r="IM130" s="192"/>
      <c r="IN130" s="192"/>
      <c r="IO130" s="192"/>
      <c r="IP130" s="192"/>
      <c r="IQ130" s="192"/>
      <c r="IR130" s="192"/>
      <c r="IS130" s="192"/>
      <c r="IT130" s="192"/>
      <c r="IU130" s="192"/>
    </row>
    <row r="131" spans="1:255" x14ac:dyDescent="0.3">
      <c r="A131" s="215" t="s">
        <v>45</v>
      </c>
      <c r="B131" s="289">
        <v>20</v>
      </c>
      <c r="C131" s="271">
        <v>1.3</v>
      </c>
      <c r="D131" s="271">
        <v>0.2</v>
      </c>
      <c r="E131" s="271">
        <v>8.6</v>
      </c>
      <c r="F131" s="271">
        <v>43</v>
      </c>
      <c r="G131" s="265" t="s">
        <v>46</v>
      </c>
      <c r="H131" s="208" t="s">
        <v>47</v>
      </c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  <c r="AY131" s="285"/>
      <c r="AZ131" s="285"/>
      <c r="BA131" s="285"/>
      <c r="BB131" s="285"/>
      <c r="BC131" s="285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85"/>
      <c r="BU131" s="285"/>
      <c r="BV131" s="285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5"/>
      <c r="CG131" s="285"/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/>
      <c r="CR131" s="285"/>
      <c r="CS131" s="285"/>
      <c r="CT131" s="285"/>
      <c r="CU131" s="285"/>
      <c r="CV131" s="285"/>
      <c r="CW131" s="285"/>
      <c r="CX131" s="285"/>
      <c r="CY131" s="285"/>
      <c r="CZ131" s="285"/>
      <c r="DA131" s="285"/>
      <c r="DB131" s="285"/>
      <c r="DC131" s="285"/>
      <c r="DD131" s="285"/>
      <c r="DE131" s="285"/>
      <c r="DF131" s="285"/>
      <c r="DG131" s="285"/>
      <c r="DH131" s="285"/>
      <c r="DI131" s="285"/>
      <c r="DJ131" s="285"/>
      <c r="DK131" s="285"/>
      <c r="DL131" s="285"/>
      <c r="DM131" s="285"/>
      <c r="DN131" s="285"/>
      <c r="DO131" s="285"/>
      <c r="DP131" s="285"/>
      <c r="DQ131" s="285"/>
      <c r="DR131" s="285"/>
      <c r="DS131" s="285"/>
      <c r="DT131" s="285"/>
      <c r="DU131" s="285"/>
      <c r="DV131" s="285"/>
      <c r="DW131" s="285"/>
      <c r="DX131" s="285"/>
      <c r="DY131" s="285"/>
      <c r="DZ131" s="285"/>
      <c r="EA131" s="285"/>
      <c r="EB131" s="285"/>
      <c r="EC131" s="285"/>
      <c r="ED131" s="285"/>
      <c r="EE131" s="285"/>
      <c r="EF131" s="285"/>
      <c r="EG131" s="285"/>
      <c r="EH131" s="285"/>
      <c r="EI131" s="285"/>
      <c r="EJ131" s="285"/>
      <c r="EK131" s="285"/>
      <c r="EL131" s="285"/>
      <c r="EM131" s="285"/>
      <c r="EN131" s="285"/>
      <c r="EO131" s="285"/>
      <c r="EP131" s="285"/>
      <c r="EQ131" s="285"/>
      <c r="ER131" s="285"/>
      <c r="ES131" s="285"/>
      <c r="ET131" s="285"/>
      <c r="EU131" s="285"/>
      <c r="EV131" s="285"/>
      <c r="EW131" s="285"/>
      <c r="EX131" s="285"/>
      <c r="EY131" s="285"/>
      <c r="EZ131" s="285"/>
      <c r="FA131" s="285"/>
      <c r="FB131" s="285"/>
      <c r="FC131" s="285"/>
      <c r="FD131" s="285"/>
      <c r="FE131" s="285"/>
      <c r="FF131" s="285"/>
      <c r="FG131" s="285"/>
      <c r="FH131" s="285"/>
      <c r="FI131" s="285"/>
      <c r="FJ131" s="285"/>
      <c r="FK131" s="285"/>
      <c r="FL131" s="285"/>
      <c r="FM131" s="285"/>
      <c r="FN131" s="285"/>
      <c r="FO131" s="285"/>
      <c r="FP131" s="285"/>
      <c r="FQ131" s="285"/>
      <c r="FR131" s="285"/>
      <c r="FS131" s="285"/>
      <c r="FT131" s="285"/>
      <c r="FU131" s="285"/>
      <c r="FV131" s="285"/>
      <c r="FW131" s="285"/>
      <c r="FX131" s="285"/>
      <c r="FY131" s="285"/>
      <c r="FZ131" s="285"/>
      <c r="GA131" s="285"/>
      <c r="GB131" s="285"/>
      <c r="GC131" s="285"/>
      <c r="GD131" s="285"/>
      <c r="GE131" s="285"/>
      <c r="GF131" s="285"/>
      <c r="GG131" s="285"/>
      <c r="GH131" s="285"/>
      <c r="GI131" s="285"/>
      <c r="GJ131" s="285"/>
      <c r="GK131" s="285"/>
      <c r="GL131" s="285"/>
      <c r="GM131" s="285"/>
      <c r="GN131" s="285"/>
      <c r="GO131" s="285"/>
      <c r="GP131" s="285"/>
      <c r="GQ131" s="285"/>
      <c r="GR131" s="285"/>
      <c r="GS131" s="285"/>
      <c r="GT131" s="285"/>
      <c r="GU131" s="285"/>
      <c r="GV131" s="285"/>
      <c r="GW131" s="285"/>
      <c r="GX131" s="285"/>
      <c r="GY131" s="285"/>
      <c r="GZ131" s="285"/>
      <c r="HA131" s="285"/>
      <c r="HB131" s="285"/>
      <c r="HC131" s="285"/>
      <c r="HD131" s="285"/>
      <c r="HE131" s="285"/>
      <c r="HF131" s="285"/>
      <c r="HG131" s="285"/>
      <c r="HH131" s="285"/>
      <c r="HI131" s="285"/>
      <c r="HJ131" s="285"/>
      <c r="HK131" s="285"/>
      <c r="HL131" s="285"/>
      <c r="HM131" s="285"/>
      <c r="HN131" s="285"/>
      <c r="HO131" s="285"/>
      <c r="HP131" s="285"/>
      <c r="HQ131" s="285"/>
      <c r="HR131" s="285"/>
      <c r="HS131" s="285"/>
      <c r="HT131" s="285"/>
      <c r="HU131" s="285"/>
      <c r="HV131" s="285"/>
      <c r="HW131" s="285"/>
      <c r="HX131" s="285"/>
      <c r="HY131" s="285"/>
      <c r="HZ131" s="285"/>
      <c r="IA131" s="285"/>
      <c r="IB131" s="285"/>
      <c r="IC131" s="285"/>
      <c r="ID131" s="285"/>
      <c r="IE131" s="285"/>
      <c r="IF131" s="285"/>
      <c r="IG131" s="285"/>
      <c r="IH131" s="285"/>
      <c r="II131" s="285"/>
      <c r="IJ131" s="285"/>
      <c r="IK131" s="285"/>
      <c r="IL131" s="285"/>
      <c r="IM131" s="285"/>
      <c r="IN131" s="285"/>
      <c r="IO131" s="285"/>
      <c r="IP131" s="285"/>
      <c r="IQ131" s="285"/>
      <c r="IR131" s="285"/>
      <c r="IS131" s="285"/>
      <c r="IT131" s="285"/>
      <c r="IU131" s="285"/>
    </row>
    <row r="132" spans="1:255" x14ac:dyDescent="0.3">
      <c r="A132" s="218" t="s">
        <v>25</v>
      </c>
      <c r="B132" s="188">
        <f>SUM(B127:B131)</f>
        <v>585</v>
      </c>
      <c r="C132" s="290">
        <f>SUM(C127:C131)</f>
        <v>28.78</v>
      </c>
      <c r="D132" s="290">
        <f>SUM(D127:D131)</f>
        <v>32.830000000000005</v>
      </c>
      <c r="E132" s="290">
        <f>SUM(E127:E131)</f>
        <v>75.319999999999993</v>
      </c>
      <c r="F132" s="290">
        <f>SUM(F127:F131)</f>
        <v>711.86</v>
      </c>
      <c r="G132" s="290"/>
      <c r="H132" s="290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246"/>
      <c r="BW132" s="246"/>
      <c r="BX132" s="246"/>
      <c r="BY132" s="246"/>
      <c r="BZ132" s="246"/>
      <c r="CA132" s="246"/>
      <c r="CB132" s="246"/>
      <c r="CC132" s="246"/>
      <c r="CD132" s="246"/>
      <c r="CE132" s="246"/>
      <c r="CF132" s="246"/>
      <c r="CG132" s="246"/>
      <c r="CH132" s="246"/>
      <c r="CI132" s="246"/>
      <c r="CJ132" s="246"/>
      <c r="CK132" s="246"/>
      <c r="CL132" s="246"/>
      <c r="CM132" s="246"/>
      <c r="CN132" s="246"/>
      <c r="CO132" s="246"/>
      <c r="CP132" s="246"/>
      <c r="CQ132" s="246"/>
      <c r="CR132" s="246"/>
      <c r="CS132" s="246"/>
      <c r="CT132" s="246"/>
      <c r="CU132" s="246"/>
      <c r="CV132" s="246"/>
      <c r="CW132" s="246"/>
      <c r="CX132" s="246"/>
      <c r="CY132" s="246"/>
      <c r="CZ132" s="246"/>
      <c r="DA132" s="246"/>
      <c r="DB132" s="246"/>
      <c r="DC132" s="246"/>
      <c r="DD132" s="246"/>
      <c r="DE132" s="246"/>
      <c r="DF132" s="246"/>
      <c r="DG132" s="246"/>
      <c r="DH132" s="246"/>
      <c r="DI132" s="246"/>
      <c r="DJ132" s="246"/>
      <c r="DK132" s="246"/>
      <c r="DL132" s="246"/>
      <c r="DM132" s="246"/>
      <c r="DN132" s="246"/>
      <c r="DO132" s="246"/>
      <c r="DP132" s="246"/>
      <c r="DQ132" s="246"/>
      <c r="DR132" s="246"/>
      <c r="DS132" s="246"/>
      <c r="DT132" s="246"/>
      <c r="DU132" s="246"/>
      <c r="DV132" s="246"/>
      <c r="DW132" s="246"/>
      <c r="DX132" s="246"/>
      <c r="DY132" s="246"/>
      <c r="DZ132" s="246"/>
      <c r="EA132" s="246"/>
      <c r="EB132" s="246"/>
      <c r="EC132" s="246"/>
      <c r="ED132" s="246"/>
      <c r="EE132" s="246"/>
      <c r="EF132" s="246"/>
      <c r="EG132" s="246"/>
      <c r="EH132" s="246"/>
      <c r="EI132" s="246"/>
      <c r="EJ132" s="246"/>
      <c r="EK132" s="246"/>
      <c r="EL132" s="246"/>
      <c r="EM132" s="246"/>
      <c r="EN132" s="246"/>
      <c r="EO132" s="246"/>
      <c r="EP132" s="246"/>
      <c r="EQ132" s="246"/>
      <c r="ER132" s="246"/>
      <c r="ES132" s="246"/>
      <c r="ET132" s="246"/>
      <c r="EU132" s="246"/>
      <c r="EV132" s="246"/>
      <c r="EW132" s="246"/>
      <c r="EX132" s="246"/>
      <c r="EY132" s="246"/>
      <c r="EZ132" s="246"/>
      <c r="FA132" s="246"/>
      <c r="FB132" s="246"/>
      <c r="FC132" s="246"/>
      <c r="FD132" s="246"/>
      <c r="FE132" s="246"/>
      <c r="FF132" s="246"/>
      <c r="FG132" s="246"/>
      <c r="FH132" s="246"/>
      <c r="FI132" s="246"/>
      <c r="FJ132" s="246"/>
      <c r="FK132" s="246"/>
      <c r="FL132" s="246"/>
      <c r="FM132" s="246"/>
      <c r="FN132" s="246"/>
      <c r="FO132" s="246"/>
      <c r="FP132" s="246"/>
      <c r="FQ132" s="246"/>
      <c r="FR132" s="246"/>
      <c r="FS132" s="246"/>
      <c r="FT132" s="246"/>
      <c r="FU132" s="246"/>
      <c r="FV132" s="246"/>
      <c r="FW132" s="246"/>
      <c r="FX132" s="246"/>
      <c r="FY132" s="246"/>
      <c r="FZ132" s="246"/>
      <c r="GA132" s="246"/>
      <c r="GB132" s="246"/>
      <c r="GC132" s="246"/>
      <c r="GD132" s="246"/>
      <c r="GE132" s="246"/>
      <c r="GF132" s="246"/>
      <c r="GG132" s="246"/>
      <c r="GH132" s="246"/>
      <c r="GI132" s="246"/>
      <c r="GJ132" s="246"/>
      <c r="GK132" s="246"/>
      <c r="GL132" s="246"/>
      <c r="GM132" s="246"/>
      <c r="GN132" s="246"/>
      <c r="GO132" s="246"/>
      <c r="GP132" s="246"/>
      <c r="GQ132" s="246"/>
      <c r="GR132" s="246"/>
      <c r="GS132" s="246"/>
      <c r="GT132" s="246"/>
      <c r="GU132" s="246"/>
      <c r="GV132" s="246"/>
      <c r="GW132" s="246"/>
      <c r="GX132" s="246"/>
      <c r="GY132" s="246"/>
      <c r="GZ132" s="246"/>
      <c r="HA132" s="246"/>
      <c r="HB132" s="246"/>
      <c r="HC132" s="246"/>
      <c r="HD132" s="246"/>
      <c r="HE132" s="246"/>
      <c r="HF132" s="246"/>
      <c r="HG132" s="246"/>
      <c r="HH132" s="246"/>
      <c r="HI132" s="246"/>
      <c r="HJ132" s="246"/>
      <c r="HK132" s="246"/>
      <c r="HL132" s="246"/>
      <c r="HM132" s="246"/>
      <c r="HN132" s="246"/>
      <c r="HO132" s="246"/>
      <c r="HP132" s="246"/>
      <c r="HQ132" s="246"/>
      <c r="HR132" s="246"/>
      <c r="HS132" s="246"/>
      <c r="HT132" s="246"/>
      <c r="HU132" s="246"/>
      <c r="HV132" s="246"/>
      <c r="HW132" s="246"/>
      <c r="HX132" s="246"/>
      <c r="HY132" s="246"/>
      <c r="HZ132" s="246"/>
      <c r="IA132" s="246"/>
      <c r="IB132" s="246"/>
      <c r="IC132" s="246"/>
      <c r="ID132" s="246"/>
      <c r="IE132" s="246"/>
      <c r="IF132" s="246"/>
      <c r="IG132" s="246"/>
      <c r="IH132" s="246"/>
      <c r="II132" s="246"/>
      <c r="IJ132" s="246"/>
      <c r="IK132" s="246"/>
      <c r="IL132" s="246"/>
      <c r="IM132" s="246"/>
      <c r="IN132" s="246"/>
      <c r="IO132" s="246"/>
      <c r="IP132" s="246"/>
      <c r="IQ132" s="246"/>
      <c r="IR132" s="246"/>
      <c r="IS132" s="246"/>
      <c r="IT132" s="246"/>
      <c r="IU132" s="246"/>
    </row>
    <row r="133" spans="1:255" x14ac:dyDescent="0.3">
      <c r="A133" s="263" t="s">
        <v>211</v>
      </c>
      <c r="B133" s="263"/>
      <c r="C133" s="263"/>
      <c r="D133" s="263"/>
      <c r="E133" s="263"/>
      <c r="F133" s="263"/>
      <c r="G133" s="263"/>
      <c r="H133" s="263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246"/>
      <c r="AR133" s="246"/>
      <c r="AS133" s="246"/>
      <c r="AT133" s="246"/>
      <c r="AU133" s="246"/>
      <c r="AV133" s="246"/>
      <c r="AW133" s="246"/>
      <c r="AX133" s="246"/>
      <c r="AY133" s="246"/>
      <c r="AZ133" s="246"/>
      <c r="BA133" s="246"/>
      <c r="BB133" s="246"/>
      <c r="BC133" s="246"/>
      <c r="BD133" s="246"/>
      <c r="BE133" s="246"/>
      <c r="BF133" s="246"/>
      <c r="BG133" s="246"/>
      <c r="BH133" s="246"/>
      <c r="BI133" s="246"/>
      <c r="BJ133" s="246"/>
      <c r="BK133" s="246"/>
      <c r="BL133" s="246"/>
      <c r="BM133" s="246"/>
      <c r="BN133" s="246"/>
      <c r="BO133" s="246"/>
      <c r="BP133" s="246"/>
      <c r="BQ133" s="246"/>
      <c r="BR133" s="246"/>
      <c r="BS133" s="246"/>
      <c r="BT133" s="246"/>
      <c r="BU133" s="246"/>
      <c r="BV133" s="246"/>
      <c r="BW133" s="246"/>
      <c r="BX133" s="246"/>
      <c r="BY133" s="246"/>
      <c r="BZ133" s="246"/>
      <c r="CA133" s="246"/>
      <c r="CB133" s="246"/>
      <c r="CC133" s="246"/>
      <c r="CD133" s="246"/>
      <c r="CE133" s="246"/>
      <c r="CF133" s="246"/>
      <c r="CG133" s="246"/>
      <c r="CH133" s="246"/>
      <c r="CI133" s="246"/>
      <c r="CJ133" s="246"/>
      <c r="CK133" s="246"/>
      <c r="CL133" s="246"/>
      <c r="CM133" s="246"/>
      <c r="CN133" s="246"/>
      <c r="CO133" s="246"/>
      <c r="CP133" s="246"/>
      <c r="CQ133" s="246"/>
      <c r="CR133" s="246"/>
      <c r="CS133" s="246"/>
      <c r="CT133" s="246"/>
      <c r="CU133" s="246"/>
      <c r="CV133" s="246"/>
      <c r="CW133" s="246"/>
      <c r="CX133" s="246"/>
      <c r="CY133" s="246"/>
      <c r="CZ133" s="246"/>
      <c r="DA133" s="246"/>
      <c r="DB133" s="246"/>
      <c r="DC133" s="246"/>
      <c r="DD133" s="246"/>
      <c r="DE133" s="246"/>
      <c r="DF133" s="246"/>
      <c r="DG133" s="246"/>
      <c r="DH133" s="246"/>
      <c r="DI133" s="246"/>
      <c r="DJ133" s="246"/>
      <c r="DK133" s="246"/>
      <c r="DL133" s="246"/>
      <c r="DM133" s="246"/>
      <c r="DN133" s="246"/>
      <c r="DO133" s="246"/>
      <c r="DP133" s="246"/>
      <c r="DQ133" s="246"/>
      <c r="DR133" s="246"/>
      <c r="DS133" s="246"/>
      <c r="DT133" s="246"/>
      <c r="DU133" s="246"/>
      <c r="DV133" s="246"/>
      <c r="DW133" s="246"/>
      <c r="DX133" s="246"/>
      <c r="DY133" s="246"/>
      <c r="DZ133" s="246"/>
      <c r="EA133" s="246"/>
      <c r="EB133" s="246"/>
      <c r="EC133" s="246"/>
      <c r="ED133" s="246"/>
      <c r="EE133" s="246"/>
      <c r="EF133" s="246"/>
      <c r="EG133" s="246"/>
      <c r="EH133" s="246"/>
      <c r="EI133" s="246"/>
      <c r="EJ133" s="246"/>
      <c r="EK133" s="246"/>
      <c r="EL133" s="246"/>
      <c r="EM133" s="246"/>
      <c r="EN133" s="246"/>
      <c r="EO133" s="246"/>
      <c r="EP133" s="246"/>
      <c r="EQ133" s="246"/>
      <c r="ER133" s="246"/>
      <c r="ES133" s="246"/>
      <c r="ET133" s="246"/>
      <c r="EU133" s="246"/>
      <c r="EV133" s="246"/>
      <c r="EW133" s="246"/>
      <c r="EX133" s="246"/>
      <c r="EY133" s="246"/>
      <c r="EZ133" s="246"/>
      <c r="FA133" s="246"/>
      <c r="FB133" s="246"/>
      <c r="FC133" s="246"/>
      <c r="FD133" s="246"/>
      <c r="FE133" s="246"/>
      <c r="FF133" s="246"/>
      <c r="FG133" s="246"/>
      <c r="FH133" s="246"/>
      <c r="FI133" s="246"/>
      <c r="FJ133" s="246"/>
      <c r="FK133" s="246"/>
      <c r="FL133" s="246"/>
      <c r="FM133" s="246"/>
      <c r="FN133" s="246"/>
      <c r="FO133" s="246"/>
      <c r="FP133" s="246"/>
      <c r="FQ133" s="246"/>
      <c r="FR133" s="246"/>
      <c r="FS133" s="246"/>
      <c r="FT133" s="246"/>
      <c r="FU133" s="246"/>
      <c r="FV133" s="246"/>
      <c r="FW133" s="246"/>
      <c r="FX133" s="246"/>
      <c r="FY133" s="246"/>
      <c r="FZ133" s="246"/>
      <c r="GA133" s="246"/>
      <c r="GB133" s="246"/>
      <c r="GC133" s="246"/>
      <c r="GD133" s="246"/>
      <c r="GE133" s="246"/>
      <c r="GF133" s="246"/>
      <c r="GG133" s="246"/>
      <c r="GH133" s="246"/>
      <c r="GI133" s="246"/>
      <c r="GJ133" s="246"/>
      <c r="GK133" s="246"/>
      <c r="GL133" s="246"/>
      <c r="GM133" s="246"/>
      <c r="GN133" s="246"/>
      <c r="GO133" s="246"/>
      <c r="GP133" s="246"/>
      <c r="GQ133" s="246"/>
      <c r="GR133" s="246"/>
      <c r="GS133" s="246"/>
      <c r="GT133" s="246"/>
      <c r="GU133" s="246"/>
      <c r="GV133" s="246"/>
      <c r="GW133" s="246"/>
      <c r="GX133" s="246"/>
      <c r="GY133" s="246"/>
      <c r="GZ133" s="246"/>
      <c r="HA133" s="246"/>
      <c r="HB133" s="246"/>
      <c r="HC133" s="246"/>
      <c r="HD133" s="246"/>
      <c r="HE133" s="246"/>
      <c r="HF133" s="246"/>
      <c r="HG133" s="246"/>
      <c r="HH133" s="246"/>
      <c r="HI133" s="246"/>
      <c r="HJ133" s="246"/>
      <c r="HK133" s="246"/>
      <c r="HL133" s="246"/>
      <c r="HM133" s="246"/>
      <c r="HN133" s="246"/>
      <c r="HO133" s="246"/>
      <c r="HP133" s="246"/>
      <c r="HQ133" s="246"/>
      <c r="HR133" s="246"/>
      <c r="HS133" s="246"/>
      <c r="HT133" s="246"/>
      <c r="HU133" s="246"/>
      <c r="HV133" s="246"/>
      <c r="HW133" s="246"/>
      <c r="HX133" s="246"/>
      <c r="HY133" s="246"/>
      <c r="HZ133" s="246"/>
      <c r="IA133" s="246"/>
      <c r="IB133" s="246"/>
      <c r="IC133" s="246"/>
      <c r="ID133" s="246"/>
      <c r="IE133" s="246"/>
      <c r="IF133" s="246"/>
      <c r="IG133" s="246"/>
      <c r="IH133" s="246"/>
      <c r="II133" s="246"/>
      <c r="IJ133" s="246"/>
      <c r="IK133" s="246"/>
      <c r="IL133" s="246"/>
      <c r="IM133" s="246"/>
      <c r="IN133" s="246"/>
      <c r="IO133" s="246"/>
      <c r="IP133" s="246"/>
      <c r="IQ133" s="246"/>
      <c r="IR133" s="246"/>
      <c r="IS133" s="246"/>
      <c r="IT133" s="246"/>
      <c r="IU133" s="246"/>
    </row>
    <row r="134" spans="1:255" x14ac:dyDescent="0.25">
      <c r="A134" s="197" t="s">
        <v>318</v>
      </c>
      <c r="B134" s="300">
        <v>50</v>
      </c>
      <c r="C134" s="231">
        <v>3.72</v>
      </c>
      <c r="D134" s="231">
        <v>4.03</v>
      </c>
      <c r="E134" s="231">
        <v>29.98</v>
      </c>
      <c r="F134" s="231">
        <v>173.55</v>
      </c>
      <c r="G134" s="258" t="s">
        <v>319</v>
      </c>
      <c r="H134" s="225" t="s">
        <v>320</v>
      </c>
    </row>
    <row r="135" spans="1:255" x14ac:dyDescent="0.25">
      <c r="A135" s="307" t="s">
        <v>21</v>
      </c>
      <c r="B135" s="258">
        <v>215</v>
      </c>
      <c r="C135" s="288">
        <v>7.0000000000000007E-2</v>
      </c>
      <c r="D135" s="288">
        <v>0.02</v>
      </c>
      <c r="E135" s="288">
        <v>15</v>
      </c>
      <c r="F135" s="288">
        <v>60</v>
      </c>
      <c r="G135" s="258" t="s">
        <v>22</v>
      </c>
      <c r="H135" s="225" t="s">
        <v>23</v>
      </c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192"/>
      <c r="EL135" s="192"/>
      <c r="EM135" s="192"/>
      <c r="EN135" s="192"/>
      <c r="EO135" s="192"/>
      <c r="EP135" s="192"/>
      <c r="EQ135" s="192"/>
      <c r="ER135" s="192"/>
      <c r="ES135" s="192"/>
      <c r="ET135" s="192"/>
      <c r="EU135" s="192"/>
      <c r="EV135" s="192"/>
      <c r="EW135" s="192"/>
      <c r="EX135" s="192"/>
      <c r="EY135" s="192"/>
      <c r="EZ135" s="192"/>
      <c r="FA135" s="192"/>
      <c r="FB135" s="192"/>
      <c r="FC135" s="192"/>
      <c r="FD135" s="192"/>
      <c r="FE135" s="192"/>
      <c r="FF135" s="192"/>
      <c r="FG135" s="192"/>
      <c r="FH135" s="192"/>
      <c r="FI135" s="192"/>
      <c r="FJ135" s="192"/>
      <c r="FK135" s="192"/>
      <c r="FL135" s="192"/>
      <c r="FM135" s="192"/>
      <c r="FN135" s="192"/>
      <c r="FO135" s="192"/>
      <c r="FP135" s="192"/>
      <c r="FQ135" s="192"/>
      <c r="FR135" s="192"/>
      <c r="FS135" s="192"/>
      <c r="FT135" s="192"/>
      <c r="FU135" s="192"/>
      <c r="FV135" s="192"/>
      <c r="FW135" s="192"/>
      <c r="FX135" s="192"/>
      <c r="FY135" s="192"/>
      <c r="FZ135" s="192"/>
      <c r="GA135" s="192"/>
      <c r="GB135" s="192"/>
      <c r="GC135" s="192"/>
      <c r="GD135" s="192"/>
      <c r="GE135" s="192"/>
      <c r="GF135" s="192"/>
      <c r="GG135" s="192"/>
      <c r="GH135" s="192"/>
      <c r="GI135" s="192"/>
      <c r="GJ135" s="192"/>
      <c r="GK135" s="192"/>
      <c r="GL135" s="192"/>
      <c r="GM135" s="192"/>
      <c r="GN135" s="192"/>
      <c r="GO135" s="192"/>
      <c r="GP135" s="192"/>
      <c r="GQ135" s="192"/>
      <c r="GR135" s="192"/>
      <c r="GS135" s="192"/>
      <c r="GT135" s="192"/>
      <c r="GU135" s="192"/>
      <c r="GV135" s="192"/>
      <c r="GW135" s="192"/>
      <c r="GX135" s="192"/>
      <c r="GY135" s="192"/>
      <c r="GZ135" s="192"/>
      <c r="HA135" s="192"/>
      <c r="HB135" s="192"/>
      <c r="HC135" s="192"/>
      <c r="HD135" s="192"/>
      <c r="HE135" s="192"/>
      <c r="HF135" s="192"/>
      <c r="HG135" s="192"/>
      <c r="HH135" s="192"/>
      <c r="HI135" s="192"/>
      <c r="HJ135" s="192"/>
      <c r="HK135" s="192"/>
      <c r="HL135" s="192"/>
      <c r="HM135" s="192"/>
      <c r="HN135" s="192"/>
      <c r="HO135" s="192"/>
      <c r="HP135" s="192"/>
      <c r="HQ135" s="192"/>
      <c r="HR135" s="192"/>
      <c r="HS135" s="192"/>
      <c r="HT135" s="192"/>
      <c r="HU135" s="192"/>
      <c r="HV135" s="192"/>
      <c r="HW135" s="192"/>
      <c r="HX135" s="192"/>
      <c r="HY135" s="192"/>
      <c r="HZ135" s="192"/>
      <c r="IA135" s="192"/>
      <c r="IB135" s="192"/>
      <c r="IC135" s="192"/>
      <c r="ID135" s="192"/>
      <c r="IE135" s="192"/>
      <c r="IF135" s="192"/>
      <c r="IG135" s="192"/>
      <c r="IH135" s="192"/>
      <c r="II135" s="192"/>
      <c r="IJ135" s="192"/>
      <c r="IK135" s="192"/>
      <c r="IL135" s="192"/>
      <c r="IM135" s="192"/>
      <c r="IN135" s="192"/>
      <c r="IO135" s="192"/>
      <c r="IP135" s="192"/>
      <c r="IQ135" s="192"/>
      <c r="IR135" s="192"/>
      <c r="IS135" s="192"/>
      <c r="IT135" s="192"/>
      <c r="IU135" s="192"/>
    </row>
    <row r="136" spans="1:255" x14ac:dyDescent="0.3">
      <c r="A136" s="218" t="s">
        <v>25</v>
      </c>
      <c r="B136" s="188">
        <f>SUM(B134:B135)</f>
        <v>265</v>
      </c>
      <c r="C136" s="188">
        <f>SUM(C134:C135)</f>
        <v>3.79</v>
      </c>
      <c r="D136" s="188">
        <f>SUM(D134:D135)</f>
        <v>4.05</v>
      </c>
      <c r="E136" s="188">
        <f>SUM(E134:E135)</f>
        <v>44.980000000000004</v>
      </c>
      <c r="F136" s="188">
        <f>SUM(F134:F135)</f>
        <v>233.55</v>
      </c>
      <c r="G136" s="188"/>
      <c r="H136" s="188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6"/>
      <c r="BU136" s="246"/>
      <c r="BV136" s="246"/>
      <c r="BW136" s="246"/>
      <c r="BX136" s="246"/>
      <c r="BY136" s="246"/>
      <c r="BZ136" s="246"/>
      <c r="CA136" s="246"/>
      <c r="CB136" s="246"/>
      <c r="CC136" s="246"/>
      <c r="CD136" s="246"/>
      <c r="CE136" s="246"/>
      <c r="CF136" s="246"/>
      <c r="CG136" s="246"/>
      <c r="CH136" s="246"/>
      <c r="CI136" s="246"/>
      <c r="CJ136" s="246"/>
      <c r="CK136" s="246"/>
      <c r="CL136" s="246"/>
      <c r="CM136" s="246"/>
      <c r="CN136" s="246"/>
      <c r="CO136" s="246"/>
      <c r="CP136" s="246"/>
      <c r="CQ136" s="246"/>
      <c r="CR136" s="246"/>
      <c r="CS136" s="246"/>
      <c r="CT136" s="246"/>
      <c r="CU136" s="246"/>
      <c r="CV136" s="246"/>
      <c r="CW136" s="246"/>
      <c r="CX136" s="246"/>
      <c r="CY136" s="246"/>
      <c r="CZ136" s="246"/>
      <c r="DA136" s="246"/>
      <c r="DB136" s="246"/>
      <c r="DC136" s="246"/>
      <c r="DD136" s="246"/>
      <c r="DE136" s="246"/>
      <c r="DF136" s="246"/>
      <c r="DG136" s="246"/>
      <c r="DH136" s="246"/>
      <c r="DI136" s="246"/>
      <c r="DJ136" s="246"/>
      <c r="DK136" s="246"/>
      <c r="DL136" s="246"/>
      <c r="DM136" s="246"/>
      <c r="DN136" s="246"/>
      <c r="DO136" s="246"/>
      <c r="DP136" s="246"/>
      <c r="DQ136" s="246"/>
      <c r="DR136" s="246"/>
      <c r="DS136" s="246"/>
      <c r="DT136" s="246"/>
      <c r="DU136" s="246"/>
      <c r="DV136" s="246"/>
      <c r="DW136" s="246"/>
      <c r="DX136" s="246"/>
      <c r="DY136" s="246"/>
      <c r="DZ136" s="246"/>
      <c r="EA136" s="246"/>
      <c r="EB136" s="246"/>
      <c r="EC136" s="246"/>
      <c r="ED136" s="246"/>
      <c r="EE136" s="246"/>
      <c r="EF136" s="246"/>
      <c r="EG136" s="246"/>
      <c r="EH136" s="246"/>
      <c r="EI136" s="246"/>
      <c r="EJ136" s="246"/>
      <c r="EK136" s="246"/>
      <c r="EL136" s="246"/>
      <c r="EM136" s="246"/>
      <c r="EN136" s="246"/>
      <c r="EO136" s="246"/>
      <c r="EP136" s="246"/>
      <c r="EQ136" s="246"/>
      <c r="ER136" s="246"/>
      <c r="ES136" s="246"/>
      <c r="ET136" s="246"/>
      <c r="EU136" s="246"/>
      <c r="EV136" s="246"/>
      <c r="EW136" s="246"/>
      <c r="EX136" s="246"/>
      <c r="EY136" s="246"/>
      <c r="EZ136" s="246"/>
      <c r="FA136" s="246"/>
      <c r="FB136" s="246"/>
      <c r="FC136" s="246"/>
      <c r="FD136" s="246"/>
      <c r="FE136" s="246"/>
      <c r="FF136" s="246"/>
      <c r="FG136" s="246"/>
      <c r="FH136" s="246"/>
      <c r="FI136" s="246"/>
      <c r="FJ136" s="246"/>
      <c r="FK136" s="246"/>
      <c r="FL136" s="246"/>
      <c r="FM136" s="246"/>
      <c r="FN136" s="246"/>
      <c r="FO136" s="246"/>
      <c r="FP136" s="246"/>
      <c r="FQ136" s="246"/>
      <c r="FR136" s="246"/>
      <c r="FS136" s="246"/>
      <c r="FT136" s="246"/>
      <c r="FU136" s="246"/>
      <c r="FV136" s="246"/>
      <c r="FW136" s="246"/>
      <c r="FX136" s="246"/>
      <c r="FY136" s="246"/>
      <c r="FZ136" s="246"/>
      <c r="GA136" s="246"/>
      <c r="GB136" s="246"/>
      <c r="GC136" s="246"/>
      <c r="GD136" s="246"/>
      <c r="GE136" s="246"/>
      <c r="GF136" s="246"/>
      <c r="GG136" s="246"/>
      <c r="GH136" s="246"/>
      <c r="GI136" s="246"/>
      <c r="GJ136" s="246"/>
      <c r="GK136" s="246"/>
      <c r="GL136" s="246"/>
      <c r="GM136" s="246"/>
      <c r="GN136" s="246"/>
      <c r="GO136" s="246"/>
      <c r="GP136" s="246"/>
      <c r="GQ136" s="246"/>
      <c r="GR136" s="246"/>
      <c r="GS136" s="246"/>
      <c r="GT136" s="246"/>
      <c r="GU136" s="246"/>
      <c r="GV136" s="246"/>
      <c r="GW136" s="246"/>
      <c r="GX136" s="246"/>
      <c r="GY136" s="246"/>
      <c r="GZ136" s="246"/>
      <c r="HA136" s="246"/>
      <c r="HB136" s="246"/>
      <c r="HC136" s="246"/>
      <c r="HD136" s="246"/>
      <c r="HE136" s="246"/>
      <c r="HF136" s="246"/>
      <c r="HG136" s="246"/>
      <c r="HH136" s="246"/>
      <c r="HI136" s="246"/>
      <c r="HJ136" s="246"/>
      <c r="HK136" s="246"/>
      <c r="HL136" s="246"/>
      <c r="HM136" s="246"/>
      <c r="HN136" s="246"/>
      <c r="HO136" s="246"/>
      <c r="HP136" s="246"/>
      <c r="HQ136" s="246"/>
      <c r="HR136" s="246"/>
      <c r="HS136" s="246"/>
      <c r="HT136" s="246"/>
      <c r="HU136" s="246"/>
      <c r="HV136" s="246"/>
      <c r="HW136" s="246"/>
      <c r="HX136" s="246"/>
      <c r="HY136" s="246"/>
      <c r="HZ136" s="246"/>
      <c r="IA136" s="246"/>
      <c r="IB136" s="246"/>
      <c r="IC136" s="246"/>
      <c r="ID136" s="246"/>
      <c r="IE136" s="246"/>
      <c r="IF136" s="246"/>
      <c r="IG136" s="246"/>
      <c r="IH136" s="246"/>
      <c r="II136" s="246"/>
      <c r="IJ136" s="246"/>
      <c r="IK136" s="246"/>
      <c r="IL136" s="246"/>
      <c r="IM136" s="246"/>
      <c r="IN136" s="246"/>
      <c r="IO136" s="246"/>
      <c r="IP136" s="246"/>
      <c r="IQ136" s="246"/>
      <c r="IR136" s="246"/>
      <c r="IS136" s="246"/>
      <c r="IT136" s="246"/>
      <c r="IU136" s="246"/>
    </row>
    <row r="137" spans="1:255" x14ac:dyDescent="0.3">
      <c r="A137" s="218" t="s">
        <v>184</v>
      </c>
      <c r="B137" s="188">
        <f>SUM(B132,B136)</f>
        <v>850</v>
      </c>
      <c r="C137" s="188">
        <f>SUM(C132,C136)</f>
        <v>32.57</v>
      </c>
      <c r="D137" s="188">
        <f>SUM(D132,D136)</f>
        <v>36.880000000000003</v>
      </c>
      <c r="E137" s="188">
        <f>SUM(E132,E136)</f>
        <v>120.3</v>
      </c>
      <c r="F137" s="188">
        <f>SUM(F132,F136)</f>
        <v>945.41000000000008</v>
      </c>
      <c r="G137" s="188"/>
      <c r="H137" s="188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246"/>
      <c r="BF137" s="246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  <c r="DH137" s="246"/>
      <c r="DI137" s="246"/>
      <c r="DJ137" s="246"/>
      <c r="DK137" s="246"/>
      <c r="DL137" s="246"/>
      <c r="DM137" s="246"/>
      <c r="DN137" s="246"/>
      <c r="DO137" s="246"/>
      <c r="DP137" s="246"/>
      <c r="DQ137" s="246"/>
      <c r="DR137" s="246"/>
      <c r="DS137" s="246"/>
      <c r="DT137" s="246"/>
      <c r="DU137" s="246"/>
      <c r="DV137" s="246"/>
      <c r="DW137" s="246"/>
      <c r="DX137" s="246"/>
      <c r="DY137" s="246"/>
      <c r="DZ137" s="246"/>
      <c r="EA137" s="246"/>
      <c r="EB137" s="246"/>
      <c r="EC137" s="246"/>
      <c r="ED137" s="246"/>
      <c r="EE137" s="246"/>
      <c r="EF137" s="246"/>
      <c r="EG137" s="246"/>
      <c r="EH137" s="246"/>
      <c r="EI137" s="246"/>
      <c r="EJ137" s="246"/>
      <c r="EK137" s="246"/>
      <c r="EL137" s="246"/>
      <c r="EM137" s="246"/>
      <c r="EN137" s="246"/>
      <c r="EO137" s="246"/>
      <c r="EP137" s="246"/>
      <c r="EQ137" s="246"/>
      <c r="ER137" s="246"/>
      <c r="ES137" s="246"/>
      <c r="ET137" s="246"/>
      <c r="EU137" s="246"/>
      <c r="EV137" s="246"/>
      <c r="EW137" s="246"/>
      <c r="EX137" s="246"/>
      <c r="EY137" s="246"/>
      <c r="EZ137" s="246"/>
      <c r="FA137" s="246"/>
      <c r="FB137" s="246"/>
      <c r="FC137" s="246"/>
      <c r="FD137" s="246"/>
      <c r="FE137" s="246"/>
      <c r="FF137" s="246"/>
      <c r="FG137" s="246"/>
      <c r="FH137" s="246"/>
      <c r="FI137" s="246"/>
      <c r="FJ137" s="246"/>
      <c r="FK137" s="246"/>
      <c r="FL137" s="246"/>
      <c r="FM137" s="246"/>
      <c r="FN137" s="246"/>
      <c r="FO137" s="246"/>
      <c r="FP137" s="246"/>
      <c r="FQ137" s="246"/>
      <c r="FR137" s="246"/>
      <c r="FS137" s="246"/>
      <c r="FT137" s="246"/>
      <c r="FU137" s="246"/>
      <c r="FV137" s="246"/>
      <c r="FW137" s="246"/>
      <c r="FX137" s="246"/>
      <c r="FY137" s="246"/>
      <c r="FZ137" s="246"/>
      <c r="GA137" s="246"/>
      <c r="GB137" s="246"/>
      <c r="GC137" s="246"/>
      <c r="GD137" s="246"/>
      <c r="GE137" s="246"/>
      <c r="GF137" s="246"/>
      <c r="GG137" s="246"/>
      <c r="GH137" s="246"/>
      <c r="GI137" s="246"/>
      <c r="GJ137" s="246"/>
      <c r="GK137" s="246"/>
      <c r="GL137" s="246"/>
      <c r="GM137" s="246"/>
      <c r="GN137" s="246"/>
      <c r="GO137" s="246"/>
      <c r="GP137" s="246"/>
      <c r="GQ137" s="246"/>
      <c r="GR137" s="246"/>
      <c r="GS137" s="246"/>
      <c r="GT137" s="246"/>
      <c r="GU137" s="246"/>
      <c r="GV137" s="246"/>
      <c r="GW137" s="246"/>
      <c r="GX137" s="246"/>
      <c r="GY137" s="246"/>
      <c r="GZ137" s="246"/>
      <c r="HA137" s="246"/>
      <c r="HB137" s="246"/>
      <c r="HC137" s="246"/>
      <c r="HD137" s="246"/>
      <c r="HE137" s="246"/>
      <c r="HF137" s="246"/>
      <c r="HG137" s="246"/>
      <c r="HH137" s="246"/>
      <c r="HI137" s="246"/>
      <c r="HJ137" s="246"/>
      <c r="HK137" s="246"/>
      <c r="HL137" s="246"/>
      <c r="HM137" s="246"/>
      <c r="HN137" s="246"/>
      <c r="HO137" s="246"/>
      <c r="HP137" s="246"/>
      <c r="HQ137" s="246"/>
      <c r="HR137" s="246"/>
      <c r="HS137" s="246"/>
      <c r="HT137" s="246"/>
      <c r="HU137" s="246"/>
      <c r="HV137" s="246"/>
      <c r="HW137" s="246"/>
      <c r="HX137" s="246"/>
      <c r="HY137" s="246"/>
      <c r="HZ137" s="246"/>
      <c r="IA137" s="246"/>
      <c r="IB137" s="246"/>
      <c r="IC137" s="246"/>
      <c r="ID137" s="246"/>
      <c r="IE137" s="246"/>
      <c r="IF137" s="246"/>
      <c r="IG137" s="246"/>
      <c r="IH137" s="246"/>
      <c r="II137" s="246"/>
      <c r="IJ137" s="246"/>
      <c r="IK137" s="246"/>
      <c r="IL137" s="246"/>
      <c r="IM137" s="246"/>
      <c r="IN137" s="246"/>
      <c r="IO137" s="246"/>
      <c r="IP137" s="246"/>
      <c r="IQ137" s="246"/>
      <c r="IR137" s="246"/>
      <c r="IS137" s="246"/>
      <c r="IT137" s="246"/>
      <c r="IU137" s="246"/>
    </row>
    <row r="138" spans="1:255" x14ac:dyDescent="0.3">
      <c r="A138" s="266" t="s">
        <v>111</v>
      </c>
      <c r="B138" s="266"/>
      <c r="C138" s="266"/>
      <c r="D138" s="266"/>
      <c r="E138" s="266"/>
      <c r="F138" s="266"/>
      <c r="G138" s="266"/>
      <c r="H138" s="266"/>
    </row>
    <row r="139" spans="1:255" ht="12" customHeight="1" x14ac:dyDescent="0.25">
      <c r="A139" s="188" t="s">
        <v>247</v>
      </c>
      <c r="B139" s="188" t="s">
        <v>6</v>
      </c>
      <c r="C139" s="189" t="s">
        <v>248</v>
      </c>
      <c r="D139" s="189" t="s">
        <v>249</v>
      </c>
      <c r="E139" s="189" t="s">
        <v>250</v>
      </c>
      <c r="F139" s="190" t="s">
        <v>10</v>
      </c>
      <c r="G139" s="290" t="s">
        <v>4</v>
      </c>
      <c r="H139" s="189" t="s">
        <v>251</v>
      </c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  <c r="BX139" s="192"/>
      <c r="BY139" s="192"/>
      <c r="BZ139" s="192"/>
      <c r="CA139" s="192"/>
      <c r="CB139" s="192"/>
      <c r="CC139" s="192"/>
      <c r="CD139" s="192"/>
      <c r="CE139" s="192"/>
      <c r="CF139" s="192"/>
      <c r="CG139" s="192"/>
      <c r="CH139" s="192"/>
      <c r="CI139" s="192"/>
      <c r="CJ139" s="192"/>
      <c r="CK139" s="192"/>
      <c r="CL139" s="192"/>
      <c r="CM139" s="192"/>
      <c r="CN139" s="192"/>
      <c r="CO139" s="192"/>
      <c r="CP139" s="192"/>
      <c r="CQ139" s="192"/>
      <c r="CR139" s="192"/>
      <c r="CS139" s="192"/>
      <c r="CT139" s="192"/>
      <c r="CU139" s="192"/>
      <c r="CV139" s="192"/>
      <c r="CW139" s="192"/>
      <c r="CX139" s="192"/>
      <c r="CY139" s="192"/>
      <c r="CZ139" s="192"/>
      <c r="DA139" s="192"/>
      <c r="DB139" s="192"/>
      <c r="DC139" s="192"/>
      <c r="DD139" s="192"/>
      <c r="DE139" s="192"/>
      <c r="DF139" s="192"/>
      <c r="DG139" s="192"/>
      <c r="DH139" s="192"/>
      <c r="DI139" s="192"/>
      <c r="DJ139" s="192"/>
      <c r="DK139" s="192"/>
      <c r="DL139" s="192"/>
      <c r="DM139" s="192"/>
      <c r="DN139" s="192"/>
      <c r="DO139" s="192"/>
      <c r="DP139" s="192"/>
      <c r="DQ139" s="192"/>
      <c r="DR139" s="192"/>
      <c r="DS139" s="192"/>
      <c r="DT139" s="192"/>
      <c r="DU139" s="192"/>
      <c r="DV139" s="192"/>
      <c r="DW139" s="192"/>
      <c r="DX139" s="192"/>
      <c r="DY139" s="192"/>
      <c r="DZ139" s="192"/>
      <c r="EA139" s="192"/>
      <c r="EB139" s="192"/>
      <c r="EC139" s="192"/>
      <c r="ED139" s="192"/>
      <c r="EE139" s="192"/>
      <c r="EF139" s="192"/>
      <c r="EG139" s="192"/>
      <c r="EH139" s="192"/>
      <c r="EI139" s="192"/>
      <c r="EJ139" s="192"/>
      <c r="EK139" s="192"/>
      <c r="EL139" s="192"/>
      <c r="EM139" s="192"/>
      <c r="EN139" s="192"/>
      <c r="EO139" s="192"/>
      <c r="EP139" s="192"/>
      <c r="EQ139" s="192"/>
      <c r="ER139" s="192"/>
      <c r="ES139" s="192"/>
      <c r="ET139" s="192"/>
      <c r="EU139" s="192"/>
      <c r="EV139" s="192"/>
      <c r="EW139" s="192"/>
      <c r="EX139" s="192"/>
      <c r="EY139" s="192"/>
      <c r="EZ139" s="192"/>
      <c r="FA139" s="192"/>
      <c r="FB139" s="192"/>
      <c r="FC139" s="192"/>
      <c r="FD139" s="192"/>
      <c r="FE139" s="192"/>
      <c r="FF139" s="192"/>
      <c r="FG139" s="192"/>
      <c r="FH139" s="192"/>
      <c r="FI139" s="192"/>
      <c r="FJ139" s="192"/>
      <c r="FK139" s="192"/>
      <c r="FL139" s="192"/>
      <c r="FM139" s="192"/>
      <c r="FN139" s="192"/>
      <c r="FO139" s="192"/>
      <c r="FP139" s="192"/>
      <c r="FQ139" s="192"/>
      <c r="FR139" s="192"/>
      <c r="FS139" s="192"/>
      <c r="FT139" s="192"/>
      <c r="FU139" s="192"/>
      <c r="FV139" s="192"/>
      <c r="FW139" s="192"/>
      <c r="FX139" s="192"/>
      <c r="FY139" s="192"/>
      <c r="FZ139" s="192"/>
      <c r="GA139" s="192"/>
      <c r="GB139" s="192"/>
      <c r="GC139" s="192"/>
      <c r="GD139" s="192"/>
      <c r="GE139" s="192"/>
      <c r="GF139" s="192"/>
      <c r="GG139" s="192"/>
      <c r="GH139" s="192"/>
      <c r="GI139" s="192"/>
      <c r="GJ139" s="192"/>
      <c r="GK139" s="192"/>
      <c r="GL139" s="192"/>
      <c r="GM139" s="192"/>
      <c r="GN139" s="192"/>
      <c r="GO139" s="192"/>
      <c r="GP139" s="192"/>
      <c r="GQ139" s="192"/>
      <c r="GR139" s="192"/>
      <c r="GS139" s="192"/>
      <c r="GT139" s="192"/>
      <c r="GU139" s="192"/>
      <c r="GV139" s="192"/>
      <c r="GW139" s="192"/>
      <c r="GX139" s="192"/>
      <c r="GY139" s="192"/>
      <c r="GZ139" s="192"/>
      <c r="HA139" s="192"/>
      <c r="HB139" s="192"/>
      <c r="HC139" s="192"/>
      <c r="HD139" s="192"/>
      <c r="HE139" s="192"/>
      <c r="HF139" s="192"/>
      <c r="HG139" s="192"/>
      <c r="HH139" s="192"/>
      <c r="HI139" s="192"/>
      <c r="HJ139" s="192"/>
      <c r="HK139" s="192"/>
      <c r="HL139" s="192"/>
      <c r="HM139" s="192"/>
      <c r="HN139" s="192"/>
      <c r="HO139" s="192"/>
      <c r="HP139" s="192"/>
      <c r="HQ139" s="192"/>
      <c r="HR139" s="192"/>
      <c r="HS139" s="192"/>
      <c r="HT139" s="192"/>
      <c r="HU139" s="192"/>
      <c r="HV139" s="192"/>
      <c r="HW139" s="192"/>
      <c r="HX139" s="192"/>
      <c r="HY139" s="192"/>
      <c r="HZ139" s="192"/>
      <c r="IA139" s="192"/>
      <c r="IB139" s="192"/>
      <c r="IC139" s="192"/>
      <c r="ID139" s="192"/>
      <c r="IE139" s="192"/>
      <c r="IF139" s="192"/>
      <c r="IG139" s="192"/>
      <c r="IH139" s="192"/>
      <c r="II139" s="192"/>
      <c r="IJ139" s="192"/>
      <c r="IK139" s="192"/>
      <c r="IL139" s="192"/>
      <c r="IM139" s="192"/>
      <c r="IN139" s="192"/>
      <c r="IO139" s="192"/>
      <c r="IP139" s="192"/>
      <c r="IQ139" s="192"/>
      <c r="IR139" s="192"/>
      <c r="IS139" s="192"/>
      <c r="IT139" s="192"/>
      <c r="IU139" s="192"/>
    </row>
    <row r="140" spans="1:255" x14ac:dyDescent="0.3">
      <c r="A140" s="193" t="s">
        <v>322</v>
      </c>
      <c r="B140" s="194"/>
      <c r="C140" s="195"/>
      <c r="D140" s="195"/>
      <c r="E140" s="195"/>
      <c r="F140" s="195"/>
      <c r="G140" s="194"/>
      <c r="H140" s="196"/>
    </row>
    <row r="141" spans="1:255" ht="24" x14ac:dyDescent="0.3">
      <c r="A141" s="197" t="s">
        <v>293</v>
      </c>
      <c r="B141" s="198">
        <v>100</v>
      </c>
      <c r="C141" s="199">
        <v>1.31</v>
      </c>
      <c r="D141" s="199">
        <v>3.25</v>
      </c>
      <c r="E141" s="199">
        <v>6.47</v>
      </c>
      <c r="F141" s="199">
        <v>60.4</v>
      </c>
      <c r="G141" s="200" t="s">
        <v>294</v>
      </c>
      <c r="H141" s="201" t="s">
        <v>295</v>
      </c>
    </row>
    <row r="142" spans="1:255" ht="24" x14ac:dyDescent="0.25">
      <c r="A142" s="233" t="s">
        <v>296</v>
      </c>
      <c r="B142" s="203">
        <v>250</v>
      </c>
      <c r="C142" s="199">
        <v>18.64</v>
      </c>
      <c r="D142" s="199">
        <v>15.04</v>
      </c>
      <c r="E142" s="199">
        <v>54.74</v>
      </c>
      <c r="F142" s="199">
        <v>425.32</v>
      </c>
      <c r="G142" s="299" t="s">
        <v>297</v>
      </c>
      <c r="H142" s="228" t="s">
        <v>298</v>
      </c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  <c r="BP142" s="207"/>
      <c r="BQ142" s="207"/>
      <c r="BR142" s="207"/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  <c r="CE142" s="207"/>
      <c r="CF142" s="207"/>
      <c r="CG142" s="207"/>
      <c r="CH142" s="207"/>
      <c r="CI142" s="207"/>
      <c r="CJ142" s="207"/>
      <c r="CK142" s="207"/>
      <c r="CL142" s="207"/>
      <c r="CM142" s="207"/>
      <c r="CN142" s="207"/>
      <c r="CO142" s="207"/>
      <c r="CP142" s="207"/>
      <c r="CQ142" s="207"/>
      <c r="CR142" s="207"/>
      <c r="CS142" s="207"/>
      <c r="CT142" s="207"/>
      <c r="CU142" s="207"/>
      <c r="CV142" s="207"/>
      <c r="CW142" s="207"/>
      <c r="CX142" s="207"/>
      <c r="CY142" s="207"/>
      <c r="CZ142" s="207"/>
      <c r="DA142" s="207"/>
      <c r="DB142" s="207"/>
      <c r="DC142" s="207"/>
      <c r="DD142" s="207"/>
      <c r="DE142" s="207"/>
      <c r="DF142" s="207"/>
      <c r="DG142" s="207"/>
      <c r="DH142" s="207"/>
      <c r="DI142" s="207"/>
      <c r="DJ142" s="207"/>
      <c r="DK142" s="207"/>
      <c r="DL142" s="207"/>
      <c r="DM142" s="207"/>
      <c r="DN142" s="207"/>
      <c r="DO142" s="207"/>
      <c r="DP142" s="207"/>
      <c r="DQ142" s="207"/>
      <c r="DR142" s="207"/>
      <c r="DS142" s="207"/>
      <c r="DT142" s="207"/>
      <c r="DU142" s="207"/>
      <c r="DV142" s="207"/>
      <c r="DW142" s="207"/>
      <c r="DX142" s="207"/>
      <c r="DY142" s="207"/>
      <c r="DZ142" s="207"/>
      <c r="EA142" s="207"/>
      <c r="EB142" s="207"/>
      <c r="EC142" s="207"/>
      <c r="ED142" s="207"/>
      <c r="EE142" s="207"/>
      <c r="EF142" s="207"/>
      <c r="EG142" s="207"/>
      <c r="EH142" s="207"/>
      <c r="EI142" s="207"/>
      <c r="EJ142" s="207"/>
      <c r="EK142" s="207"/>
      <c r="EL142" s="207"/>
      <c r="EM142" s="207"/>
      <c r="EN142" s="207"/>
      <c r="EO142" s="207"/>
      <c r="EP142" s="207"/>
      <c r="EQ142" s="207"/>
      <c r="ER142" s="207"/>
      <c r="ES142" s="207"/>
      <c r="ET142" s="207"/>
      <c r="EU142" s="207"/>
      <c r="EV142" s="207"/>
      <c r="EW142" s="207"/>
      <c r="EX142" s="207"/>
      <c r="EY142" s="207"/>
      <c r="EZ142" s="207"/>
      <c r="FA142" s="207"/>
      <c r="FB142" s="207"/>
      <c r="FC142" s="207"/>
      <c r="FD142" s="207"/>
      <c r="FE142" s="207"/>
      <c r="FF142" s="207"/>
      <c r="FG142" s="207"/>
      <c r="FH142" s="207"/>
      <c r="FI142" s="207"/>
      <c r="FJ142" s="207"/>
      <c r="FK142" s="207"/>
      <c r="FL142" s="207"/>
      <c r="FM142" s="207"/>
      <c r="FN142" s="207"/>
      <c r="FO142" s="207"/>
      <c r="FP142" s="207"/>
      <c r="FQ142" s="207"/>
      <c r="FR142" s="207"/>
      <c r="FS142" s="207"/>
      <c r="FT142" s="207"/>
      <c r="FU142" s="207"/>
      <c r="FV142" s="207"/>
      <c r="FW142" s="207"/>
      <c r="FX142" s="207"/>
      <c r="FY142" s="207"/>
      <c r="FZ142" s="207"/>
      <c r="GA142" s="207"/>
      <c r="GB142" s="207"/>
      <c r="GC142" s="207"/>
      <c r="GD142" s="207"/>
      <c r="GE142" s="207"/>
      <c r="GF142" s="207"/>
      <c r="GG142" s="207"/>
      <c r="GH142" s="207"/>
      <c r="GI142" s="207"/>
      <c r="GJ142" s="207"/>
      <c r="GK142" s="207"/>
      <c r="GL142" s="207"/>
      <c r="GM142" s="207"/>
      <c r="GN142" s="207"/>
      <c r="GO142" s="207"/>
      <c r="GP142" s="207"/>
      <c r="GQ142" s="207"/>
      <c r="GR142" s="207"/>
      <c r="GS142" s="207"/>
      <c r="GT142" s="207"/>
      <c r="GU142" s="207"/>
      <c r="GV142" s="207"/>
      <c r="GW142" s="207"/>
      <c r="GX142" s="207"/>
      <c r="GY142" s="207"/>
      <c r="GZ142" s="207"/>
      <c r="HA142" s="207"/>
      <c r="HB142" s="207"/>
      <c r="HC142" s="207"/>
      <c r="HD142" s="207"/>
      <c r="HE142" s="207"/>
      <c r="HF142" s="207"/>
      <c r="HG142" s="207"/>
      <c r="HH142" s="207"/>
      <c r="HI142" s="207"/>
      <c r="HJ142" s="207"/>
      <c r="HK142" s="207"/>
      <c r="HL142" s="207"/>
      <c r="HM142" s="207"/>
      <c r="HN142" s="207"/>
      <c r="HO142" s="207"/>
      <c r="HP142" s="207"/>
      <c r="HQ142" s="207"/>
      <c r="HR142" s="207"/>
      <c r="HS142" s="207"/>
      <c r="HT142" s="207"/>
      <c r="HU142" s="207"/>
      <c r="HV142" s="207"/>
      <c r="HW142" s="207"/>
      <c r="HX142" s="207"/>
      <c r="HY142" s="207"/>
      <c r="HZ142" s="207"/>
      <c r="IA142" s="207"/>
      <c r="IB142" s="207"/>
      <c r="IC142" s="207"/>
      <c r="ID142" s="207"/>
      <c r="IE142" s="207"/>
      <c r="IF142" s="207"/>
      <c r="IG142" s="207"/>
      <c r="IH142" s="207"/>
      <c r="II142" s="207"/>
      <c r="IJ142" s="207"/>
      <c r="IK142" s="207"/>
      <c r="IL142" s="207"/>
      <c r="IM142" s="207"/>
      <c r="IN142" s="207"/>
      <c r="IO142" s="207"/>
      <c r="IP142" s="207"/>
      <c r="IQ142" s="207"/>
      <c r="IR142" s="207"/>
      <c r="IS142" s="207"/>
      <c r="IT142" s="207"/>
      <c r="IU142" s="207"/>
    </row>
    <row r="143" spans="1:255" x14ac:dyDescent="0.25">
      <c r="A143" s="307" t="s">
        <v>21</v>
      </c>
      <c r="B143" s="258">
        <v>215</v>
      </c>
      <c r="C143" s="288">
        <v>7.0000000000000007E-2</v>
      </c>
      <c r="D143" s="288">
        <v>0.02</v>
      </c>
      <c r="E143" s="288">
        <v>15</v>
      </c>
      <c r="F143" s="288">
        <v>60</v>
      </c>
      <c r="G143" s="258" t="s">
        <v>22</v>
      </c>
      <c r="H143" s="225" t="s">
        <v>23</v>
      </c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  <c r="EG143" s="192"/>
      <c r="EH143" s="192"/>
      <c r="EI143" s="192"/>
      <c r="EJ143" s="192"/>
      <c r="EK143" s="192"/>
      <c r="EL143" s="192"/>
      <c r="EM143" s="192"/>
      <c r="EN143" s="192"/>
      <c r="EO143" s="192"/>
      <c r="EP143" s="192"/>
      <c r="EQ143" s="192"/>
      <c r="ER143" s="192"/>
      <c r="ES143" s="192"/>
      <c r="ET143" s="192"/>
      <c r="EU143" s="192"/>
      <c r="EV143" s="192"/>
      <c r="EW143" s="192"/>
      <c r="EX143" s="192"/>
      <c r="EY143" s="192"/>
      <c r="EZ143" s="192"/>
      <c r="FA143" s="192"/>
      <c r="FB143" s="192"/>
      <c r="FC143" s="192"/>
      <c r="FD143" s="192"/>
      <c r="FE143" s="192"/>
      <c r="FF143" s="192"/>
      <c r="FG143" s="192"/>
      <c r="FH143" s="192"/>
      <c r="FI143" s="192"/>
      <c r="FJ143" s="192"/>
      <c r="FK143" s="192"/>
      <c r="FL143" s="192"/>
      <c r="FM143" s="192"/>
      <c r="FN143" s="192"/>
      <c r="FO143" s="192"/>
      <c r="FP143" s="192"/>
      <c r="FQ143" s="192"/>
      <c r="FR143" s="192"/>
      <c r="FS143" s="192"/>
      <c r="FT143" s="192"/>
      <c r="FU143" s="192"/>
      <c r="FV143" s="192"/>
      <c r="FW143" s="192"/>
      <c r="FX143" s="192"/>
      <c r="FY143" s="192"/>
      <c r="FZ143" s="192"/>
      <c r="GA143" s="192"/>
      <c r="GB143" s="192"/>
      <c r="GC143" s="192"/>
      <c r="GD143" s="192"/>
      <c r="GE143" s="192"/>
      <c r="GF143" s="192"/>
      <c r="GG143" s="192"/>
      <c r="GH143" s="192"/>
      <c r="GI143" s="192"/>
      <c r="GJ143" s="192"/>
      <c r="GK143" s="192"/>
      <c r="GL143" s="192"/>
      <c r="GM143" s="192"/>
      <c r="GN143" s="192"/>
      <c r="GO143" s="192"/>
      <c r="GP143" s="192"/>
      <c r="GQ143" s="192"/>
      <c r="GR143" s="192"/>
      <c r="GS143" s="192"/>
      <c r="GT143" s="192"/>
      <c r="GU143" s="192"/>
      <c r="GV143" s="192"/>
      <c r="GW143" s="192"/>
      <c r="GX143" s="192"/>
      <c r="GY143" s="192"/>
      <c r="GZ143" s="192"/>
      <c r="HA143" s="192"/>
      <c r="HB143" s="192"/>
      <c r="HC143" s="192"/>
      <c r="HD143" s="192"/>
      <c r="HE143" s="192"/>
      <c r="HF143" s="192"/>
      <c r="HG143" s="192"/>
      <c r="HH143" s="192"/>
      <c r="HI143" s="192"/>
      <c r="HJ143" s="192"/>
      <c r="HK143" s="192"/>
      <c r="HL143" s="192"/>
      <c r="HM143" s="192"/>
      <c r="HN143" s="192"/>
      <c r="HO143" s="192"/>
      <c r="HP143" s="192"/>
      <c r="HQ143" s="192"/>
      <c r="HR143" s="192"/>
      <c r="HS143" s="192"/>
      <c r="HT143" s="192"/>
      <c r="HU143" s="192"/>
      <c r="HV143" s="192"/>
      <c r="HW143" s="192"/>
      <c r="HX143" s="192"/>
      <c r="HY143" s="192"/>
      <c r="HZ143" s="192"/>
      <c r="IA143" s="192"/>
      <c r="IB143" s="192"/>
      <c r="IC143" s="192"/>
      <c r="ID143" s="192"/>
      <c r="IE143" s="192"/>
      <c r="IF143" s="192"/>
      <c r="IG143" s="192"/>
      <c r="IH143" s="192"/>
      <c r="II143" s="192"/>
      <c r="IJ143" s="192"/>
      <c r="IK143" s="192"/>
      <c r="IL143" s="192"/>
      <c r="IM143" s="192"/>
      <c r="IN143" s="192"/>
      <c r="IO143" s="192"/>
      <c r="IP143" s="192"/>
      <c r="IQ143" s="192"/>
      <c r="IR143" s="192"/>
      <c r="IS143" s="192"/>
      <c r="IT143" s="192"/>
      <c r="IU143" s="192"/>
    </row>
    <row r="144" spans="1:255" x14ac:dyDescent="0.3">
      <c r="A144" s="215" t="s">
        <v>48</v>
      </c>
      <c r="B144" s="216">
        <v>20</v>
      </c>
      <c r="C144" s="231">
        <v>1.6</v>
      </c>
      <c r="D144" s="231">
        <v>0.2</v>
      </c>
      <c r="E144" s="231">
        <v>10.199999999999999</v>
      </c>
      <c r="F144" s="231">
        <v>50</v>
      </c>
      <c r="G144" s="210" t="s">
        <v>46</v>
      </c>
      <c r="H144" s="217" t="s">
        <v>49</v>
      </c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/>
      <c r="BD144" s="285"/>
      <c r="BE144" s="285"/>
      <c r="BF144" s="285"/>
      <c r="BG144" s="285"/>
      <c r="BH144" s="285"/>
      <c r="BI144" s="285"/>
      <c r="BJ144" s="285"/>
      <c r="BK144" s="285"/>
      <c r="BL144" s="285"/>
      <c r="BM144" s="285"/>
      <c r="BN144" s="285"/>
      <c r="BO144" s="285"/>
      <c r="BP144" s="285"/>
      <c r="BQ144" s="285"/>
      <c r="BR144" s="285"/>
      <c r="BS144" s="285"/>
      <c r="BT144" s="285"/>
      <c r="BU144" s="285"/>
      <c r="BV144" s="285"/>
      <c r="BW144" s="285"/>
      <c r="BX144" s="285"/>
      <c r="BY144" s="285"/>
      <c r="BZ144" s="285"/>
      <c r="CA144" s="285"/>
      <c r="CB144" s="285"/>
      <c r="CC144" s="285"/>
      <c r="CD144" s="285"/>
      <c r="CE144" s="285"/>
      <c r="CF144" s="285"/>
      <c r="CG144" s="285"/>
      <c r="CH144" s="285"/>
      <c r="CI144" s="285"/>
      <c r="CJ144" s="285"/>
      <c r="CK144" s="285"/>
      <c r="CL144" s="285"/>
      <c r="CM144" s="285"/>
      <c r="CN144" s="285"/>
      <c r="CO144" s="285"/>
      <c r="CP144" s="285"/>
      <c r="CQ144" s="285"/>
      <c r="CR144" s="285"/>
      <c r="CS144" s="285"/>
      <c r="CT144" s="285"/>
      <c r="CU144" s="285"/>
      <c r="CV144" s="285"/>
      <c r="CW144" s="285"/>
      <c r="CX144" s="285"/>
      <c r="CY144" s="285"/>
      <c r="CZ144" s="285"/>
      <c r="DA144" s="285"/>
      <c r="DB144" s="285"/>
      <c r="DC144" s="285"/>
      <c r="DD144" s="285"/>
      <c r="DE144" s="285"/>
      <c r="DF144" s="285"/>
      <c r="DG144" s="285"/>
      <c r="DH144" s="285"/>
      <c r="DI144" s="285"/>
      <c r="DJ144" s="285"/>
      <c r="DK144" s="285"/>
      <c r="DL144" s="285"/>
      <c r="DM144" s="285"/>
      <c r="DN144" s="285"/>
      <c r="DO144" s="285"/>
      <c r="DP144" s="285"/>
      <c r="DQ144" s="285"/>
      <c r="DR144" s="285"/>
      <c r="DS144" s="285"/>
      <c r="DT144" s="285"/>
      <c r="DU144" s="285"/>
      <c r="DV144" s="285"/>
      <c r="DW144" s="285"/>
      <c r="DX144" s="285"/>
      <c r="DY144" s="285"/>
      <c r="DZ144" s="285"/>
      <c r="EA144" s="285"/>
      <c r="EB144" s="285"/>
      <c r="EC144" s="285"/>
      <c r="ED144" s="285"/>
      <c r="EE144" s="285"/>
      <c r="EF144" s="285"/>
      <c r="EG144" s="285"/>
      <c r="EH144" s="285"/>
      <c r="EI144" s="285"/>
      <c r="EJ144" s="285"/>
      <c r="EK144" s="285"/>
      <c r="EL144" s="285"/>
      <c r="EM144" s="285"/>
      <c r="EN144" s="285"/>
      <c r="EO144" s="285"/>
      <c r="EP144" s="285"/>
      <c r="EQ144" s="285"/>
      <c r="ER144" s="285"/>
      <c r="ES144" s="285"/>
      <c r="ET144" s="285"/>
      <c r="EU144" s="285"/>
      <c r="EV144" s="285"/>
      <c r="EW144" s="285"/>
      <c r="EX144" s="285"/>
      <c r="EY144" s="285"/>
      <c r="EZ144" s="285"/>
      <c r="FA144" s="285"/>
      <c r="FB144" s="285"/>
      <c r="FC144" s="285"/>
      <c r="FD144" s="285"/>
      <c r="FE144" s="285"/>
      <c r="FF144" s="285"/>
      <c r="FG144" s="285"/>
      <c r="FH144" s="285"/>
      <c r="FI144" s="285"/>
      <c r="FJ144" s="285"/>
      <c r="FK144" s="285"/>
      <c r="FL144" s="285"/>
      <c r="FM144" s="285"/>
      <c r="FN144" s="285"/>
      <c r="FO144" s="285"/>
      <c r="FP144" s="285"/>
      <c r="FQ144" s="285"/>
      <c r="FR144" s="285"/>
      <c r="FS144" s="285"/>
      <c r="FT144" s="285"/>
      <c r="FU144" s="285"/>
      <c r="FV144" s="285"/>
      <c r="FW144" s="285"/>
      <c r="FX144" s="285"/>
      <c r="FY144" s="285"/>
      <c r="FZ144" s="285"/>
      <c r="GA144" s="285"/>
      <c r="GB144" s="285"/>
      <c r="GC144" s="285"/>
      <c r="GD144" s="285"/>
      <c r="GE144" s="285"/>
      <c r="GF144" s="285"/>
      <c r="GG144" s="285"/>
      <c r="GH144" s="285"/>
      <c r="GI144" s="285"/>
      <c r="GJ144" s="285"/>
      <c r="GK144" s="285"/>
      <c r="GL144" s="285"/>
      <c r="GM144" s="285"/>
      <c r="GN144" s="285"/>
      <c r="GO144" s="285"/>
      <c r="GP144" s="285"/>
      <c r="GQ144" s="285"/>
      <c r="GR144" s="285"/>
      <c r="GS144" s="285"/>
      <c r="GT144" s="285"/>
      <c r="GU144" s="285"/>
      <c r="GV144" s="285"/>
      <c r="GW144" s="285"/>
      <c r="GX144" s="285"/>
      <c r="GY144" s="285"/>
      <c r="GZ144" s="285"/>
      <c r="HA144" s="285"/>
      <c r="HB144" s="285"/>
      <c r="HC144" s="285"/>
      <c r="HD144" s="285"/>
      <c r="HE144" s="285"/>
      <c r="HF144" s="285"/>
      <c r="HG144" s="285"/>
      <c r="HH144" s="285"/>
      <c r="HI144" s="285"/>
      <c r="HJ144" s="285"/>
      <c r="HK144" s="285"/>
      <c r="HL144" s="285"/>
      <c r="HM144" s="285"/>
      <c r="HN144" s="285"/>
      <c r="HO144" s="285"/>
      <c r="HP144" s="285"/>
      <c r="HQ144" s="285"/>
      <c r="HR144" s="285"/>
      <c r="HS144" s="285"/>
      <c r="HT144" s="285"/>
      <c r="HU144" s="285"/>
      <c r="HV144" s="285"/>
      <c r="HW144" s="285"/>
      <c r="HX144" s="285"/>
      <c r="HY144" s="285"/>
      <c r="HZ144" s="285"/>
      <c r="IA144" s="285"/>
      <c r="IB144" s="285"/>
      <c r="IC144" s="285"/>
      <c r="ID144" s="285"/>
      <c r="IE144" s="285"/>
      <c r="IF144" s="285"/>
      <c r="IG144" s="285"/>
      <c r="IH144" s="285"/>
      <c r="II144" s="285"/>
      <c r="IJ144" s="285"/>
      <c r="IK144" s="285"/>
      <c r="IL144" s="285"/>
      <c r="IM144" s="285"/>
      <c r="IN144" s="285"/>
      <c r="IO144" s="285"/>
      <c r="IP144" s="285"/>
      <c r="IQ144" s="285"/>
      <c r="IR144" s="285"/>
      <c r="IS144" s="285"/>
      <c r="IT144" s="285"/>
      <c r="IU144" s="285"/>
    </row>
    <row r="145" spans="1:255" x14ac:dyDescent="0.3">
      <c r="A145" s="218" t="s">
        <v>25</v>
      </c>
      <c r="B145" s="188">
        <f>SUM(B141:B144)</f>
        <v>585</v>
      </c>
      <c r="C145" s="188">
        <f>SUM(C141:C144)</f>
        <v>21.62</v>
      </c>
      <c r="D145" s="188">
        <f>SUM(D141:D144)</f>
        <v>18.509999999999998</v>
      </c>
      <c r="E145" s="188">
        <f>SUM(E141:E144)</f>
        <v>86.410000000000011</v>
      </c>
      <c r="F145" s="188">
        <f>SUM(F141:F144)</f>
        <v>595.72</v>
      </c>
      <c r="G145" s="188"/>
      <c r="H145" s="188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46"/>
      <c r="BK145" s="246"/>
      <c r="BL145" s="246"/>
      <c r="BM145" s="246"/>
      <c r="BN145" s="246"/>
      <c r="BO145" s="246"/>
      <c r="BP145" s="246"/>
      <c r="BQ145" s="246"/>
      <c r="BR145" s="246"/>
      <c r="BS145" s="246"/>
      <c r="BT145" s="246"/>
      <c r="BU145" s="246"/>
      <c r="BV145" s="246"/>
      <c r="BW145" s="246"/>
      <c r="BX145" s="246"/>
      <c r="BY145" s="246"/>
      <c r="BZ145" s="246"/>
      <c r="CA145" s="246"/>
      <c r="CB145" s="246"/>
      <c r="CC145" s="246"/>
      <c r="CD145" s="246"/>
      <c r="CE145" s="246"/>
      <c r="CF145" s="246"/>
      <c r="CG145" s="246"/>
      <c r="CH145" s="246"/>
      <c r="CI145" s="246"/>
      <c r="CJ145" s="246"/>
      <c r="CK145" s="246"/>
      <c r="CL145" s="246"/>
      <c r="CM145" s="246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6"/>
      <c r="DQ145" s="246"/>
      <c r="DR145" s="246"/>
      <c r="DS145" s="246"/>
      <c r="DT145" s="246"/>
      <c r="DU145" s="246"/>
      <c r="DV145" s="246"/>
      <c r="DW145" s="246"/>
      <c r="DX145" s="246"/>
      <c r="DY145" s="246"/>
      <c r="DZ145" s="246"/>
      <c r="EA145" s="246"/>
      <c r="EB145" s="246"/>
      <c r="EC145" s="246"/>
      <c r="ED145" s="246"/>
      <c r="EE145" s="246"/>
      <c r="EF145" s="246"/>
      <c r="EG145" s="246"/>
      <c r="EH145" s="246"/>
      <c r="EI145" s="246"/>
      <c r="EJ145" s="246"/>
      <c r="EK145" s="246"/>
      <c r="EL145" s="246"/>
      <c r="EM145" s="246"/>
      <c r="EN145" s="246"/>
      <c r="EO145" s="246"/>
      <c r="EP145" s="246"/>
      <c r="EQ145" s="246"/>
      <c r="ER145" s="246"/>
      <c r="ES145" s="246"/>
      <c r="ET145" s="246"/>
      <c r="EU145" s="246"/>
      <c r="EV145" s="246"/>
      <c r="EW145" s="246"/>
      <c r="EX145" s="246"/>
      <c r="EY145" s="246"/>
      <c r="EZ145" s="246"/>
      <c r="FA145" s="246"/>
      <c r="FB145" s="246"/>
      <c r="FC145" s="246"/>
      <c r="FD145" s="246"/>
      <c r="FE145" s="246"/>
      <c r="FF145" s="246"/>
      <c r="FG145" s="246"/>
      <c r="FH145" s="246"/>
      <c r="FI145" s="246"/>
      <c r="FJ145" s="246"/>
      <c r="FK145" s="246"/>
      <c r="FL145" s="246"/>
      <c r="FM145" s="246"/>
      <c r="FN145" s="246"/>
      <c r="FO145" s="246"/>
      <c r="FP145" s="246"/>
      <c r="FQ145" s="246"/>
      <c r="FR145" s="246"/>
      <c r="FS145" s="246"/>
      <c r="FT145" s="246"/>
      <c r="FU145" s="246"/>
      <c r="FV145" s="246"/>
      <c r="FW145" s="246"/>
      <c r="FX145" s="246"/>
      <c r="FY145" s="246"/>
      <c r="FZ145" s="246"/>
      <c r="GA145" s="246"/>
      <c r="GB145" s="246"/>
      <c r="GC145" s="246"/>
      <c r="GD145" s="246"/>
      <c r="GE145" s="246"/>
      <c r="GF145" s="246"/>
      <c r="GG145" s="246"/>
      <c r="GH145" s="246"/>
      <c r="GI145" s="246"/>
      <c r="GJ145" s="246"/>
      <c r="GK145" s="246"/>
      <c r="GL145" s="246"/>
      <c r="GM145" s="246"/>
      <c r="GN145" s="246"/>
      <c r="GO145" s="246"/>
      <c r="GP145" s="246"/>
      <c r="GQ145" s="246"/>
      <c r="GR145" s="246"/>
      <c r="GS145" s="246"/>
      <c r="GT145" s="246"/>
      <c r="GU145" s="246"/>
      <c r="GV145" s="246"/>
      <c r="GW145" s="246"/>
      <c r="GX145" s="246"/>
      <c r="GY145" s="246"/>
      <c r="GZ145" s="246"/>
      <c r="HA145" s="246"/>
      <c r="HB145" s="246"/>
      <c r="HC145" s="246"/>
      <c r="HD145" s="246"/>
      <c r="HE145" s="246"/>
      <c r="HF145" s="246"/>
      <c r="HG145" s="246"/>
      <c r="HH145" s="246"/>
      <c r="HI145" s="246"/>
      <c r="HJ145" s="246"/>
      <c r="HK145" s="246"/>
      <c r="HL145" s="246"/>
      <c r="HM145" s="246"/>
      <c r="HN145" s="246"/>
      <c r="HO145" s="246"/>
      <c r="HP145" s="246"/>
      <c r="HQ145" s="246"/>
      <c r="HR145" s="246"/>
      <c r="HS145" s="246"/>
      <c r="HT145" s="246"/>
      <c r="HU145" s="246"/>
      <c r="HV145" s="246"/>
      <c r="HW145" s="246"/>
      <c r="HX145" s="246"/>
      <c r="HY145" s="246"/>
      <c r="HZ145" s="246"/>
      <c r="IA145" s="246"/>
      <c r="IB145" s="246"/>
      <c r="IC145" s="246"/>
      <c r="ID145" s="246"/>
      <c r="IE145" s="246"/>
      <c r="IF145" s="246"/>
      <c r="IG145" s="246"/>
      <c r="IH145" s="246"/>
      <c r="II145" s="246"/>
      <c r="IJ145" s="246"/>
      <c r="IK145" s="246"/>
      <c r="IL145" s="246"/>
      <c r="IM145" s="246"/>
      <c r="IN145" s="246"/>
      <c r="IO145" s="246"/>
      <c r="IP145" s="246"/>
      <c r="IQ145" s="246"/>
      <c r="IR145" s="246"/>
      <c r="IS145" s="246"/>
      <c r="IT145" s="246"/>
      <c r="IU145" s="246"/>
    </row>
    <row r="146" spans="1:255" x14ac:dyDescent="0.3">
      <c r="A146" s="263" t="s">
        <v>211</v>
      </c>
      <c r="B146" s="263"/>
      <c r="C146" s="263"/>
      <c r="D146" s="263"/>
      <c r="E146" s="263"/>
      <c r="F146" s="263"/>
      <c r="G146" s="263"/>
      <c r="H146" s="263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6"/>
      <c r="EC146" s="246"/>
      <c r="ED146" s="246"/>
      <c r="EE146" s="246"/>
      <c r="EF146" s="246"/>
      <c r="EG146" s="246"/>
      <c r="EH146" s="246"/>
      <c r="EI146" s="246"/>
      <c r="EJ146" s="246"/>
      <c r="EK146" s="246"/>
      <c r="EL146" s="246"/>
      <c r="EM146" s="246"/>
      <c r="EN146" s="246"/>
      <c r="EO146" s="246"/>
      <c r="EP146" s="246"/>
      <c r="EQ146" s="246"/>
      <c r="ER146" s="246"/>
      <c r="ES146" s="246"/>
      <c r="ET146" s="246"/>
      <c r="EU146" s="246"/>
      <c r="EV146" s="246"/>
      <c r="EW146" s="246"/>
      <c r="EX146" s="246"/>
      <c r="EY146" s="246"/>
      <c r="EZ146" s="246"/>
      <c r="FA146" s="246"/>
      <c r="FB146" s="246"/>
      <c r="FC146" s="246"/>
      <c r="FD146" s="246"/>
      <c r="FE146" s="246"/>
      <c r="FF146" s="246"/>
      <c r="FG146" s="246"/>
      <c r="FH146" s="246"/>
      <c r="FI146" s="246"/>
      <c r="FJ146" s="246"/>
      <c r="FK146" s="246"/>
      <c r="FL146" s="246"/>
      <c r="FM146" s="246"/>
      <c r="FN146" s="246"/>
      <c r="FO146" s="246"/>
      <c r="FP146" s="246"/>
      <c r="FQ146" s="246"/>
      <c r="FR146" s="246"/>
      <c r="FS146" s="246"/>
      <c r="FT146" s="246"/>
      <c r="FU146" s="246"/>
      <c r="FV146" s="246"/>
      <c r="FW146" s="246"/>
      <c r="FX146" s="246"/>
      <c r="FY146" s="246"/>
      <c r="FZ146" s="246"/>
      <c r="GA146" s="246"/>
      <c r="GB146" s="246"/>
      <c r="GC146" s="246"/>
      <c r="GD146" s="246"/>
      <c r="GE146" s="246"/>
      <c r="GF146" s="246"/>
      <c r="GG146" s="246"/>
      <c r="GH146" s="246"/>
      <c r="GI146" s="246"/>
      <c r="GJ146" s="246"/>
      <c r="GK146" s="246"/>
      <c r="GL146" s="246"/>
      <c r="GM146" s="246"/>
      <c r="GN146" s="246"/>
      <c r="GO146" s="246"/>
      <c r="GP146" s="246"/>
      <c r="GQ146" s="246"/>
      <c r="GR146" s="246"/>
      <c r="GS146" s="246"/>
      <c r="GT146" s="246"/>
      <c r="GU146" s="246"/>
      <c r="GV146" s="246"/>
      <c r="GW146" s="246"/>
      <c r="GX146" s="246"/>
      <c r="GY146" s="246"/>
      <c r="GZ146" s="246"/>
      <c r="HA146" s="246"/>
      <c r="HB146" s="246"/>
      <c r="HC146" s="246"/>
      <c r="HD146" s="246"/>
      <c r="HE146" s="246"/>
      <c r="HF146" s="246"/>
      <c r="HG146" s="246"/>
      <c r="HH146" s="246"/>
      <c r="HI146" s="246"/>
      <c r="HJ146" s="246"/>
      <c r="HK146" s="246"/>
      <c r="HL146" s="246"/>
      <c r="HM146" s="246"/>
      <c r="HN146" s="246"/>
      <c r="HO146" s="246"/>
      <c r="HP146" s="246"/>
      <c r="HQ146" s="246"/>
      <c r="HR146" s="246"/>
      <c r="HS146" s="246"/>
      <c r="HT146" s="246"/>
      <c r="HU146" s="246"/>
      <c r="HV146" s="246"/>
      <c r="HW146" s="246"/>
      <c r="HX146" s="246"/>
      <c r="HY146" s="246"/>
      <c r="HZ146" s="246"/>
      <c r="IA146" s="246"/>
      <c r="IB146" s="246"/>
      <c r="IC146" s="246"/>
      <c r="ID146" s="246"/>
      <c r="IE146" s="246"/>
      <c r="IF146" s="246"/>
      <c r="IG146" s="246"/>
      <c r="IH146" s="246"/>
      <c r="II146" s="246"/>
      <c r="IJ146" s="246"/>
      <c r="IK146" s="246"/>
      <c r="IL146" s="246"/>
      <c r="IM146" s="246"/>
      <c r="IN146" s="246"/>
      <c r="IO146" s="246"/>
      <c r="IP146" s="246"/>
      <c r="IQ146" s="246"/>
      <c r="IR146" s="246"/>
      <c r="IS146" s="246"/>
      <c r="IT146" s="246"/>
      <c r="IU146" s="246"/>
    </row>
    <row r="147" spans="1:255" x14ac:dyDescent="0.25">
      <c r="A147" s="287" t="s">
        <v>163</v>
      </c>
      <c r="B147" s="198">
        <v>50</v>
      </c>
      <c r="C147" s="231">
        <v>3.54</v>
      </c>
      <c r="D147" s="231">
        <v>6.57</v>
      </c>
      <c r="E147" s="231">
        <v>27.87</v>
      </c>
      <c r="F147" s="231">
        <v>185</v>
      </c>
      <c r="G147" s="258" t="s">
        <v>164</v>
      </c>
      <c r="H147" s="225" t="s">
        <v>165</v>
      </c>
    </row>
    <row r="148" spans="1:255" x14ac:dyDescent="0.25">
      <c r="A148" s="307" t="s">
        <v>21</v>
      </c>
      <c r="B148" s="258">
        <v>215</v>
      </c>
      <c r="C148" s="288">
        <v>7.0000000000000007E-2</v>
      </c>
      <c r="D148" s="288">
        <v>0.02</v>
      </c>
      <c r="E148" s="288">
        <v>15</v>
      </c>
      <c r="F148" s="288">
        <v>60</v>
      </c>
      <c r="G148" s="258" t="s">
        <v>22</v>
      </c>
      <c r="H148" s="225" t="s">
        <v>23</v>
      </c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  <c r="EG148" s="192"/>
      <c r="EH148" s="192"/>
      <c r="EI148" s="192"/>
      <c r="EJ148" s="192"/>
      <c r="EK148" s="192"/>
      <c r="EL148" s="192"/>
      <c r="EM148" s="192"/>
      <c r="EN148" s="192"/>
      <c r="EO148" s="192"/>
      <c r="EP148" s="192"/>
      <c r="EQ148" s="192"/>
      <c r="ER148" s="192"/>
      <c r="ES148" s="192"/>
      <c r="ET148" s="192"/>
      <c r="EU148" s="192"/>
      <c r="EV148" s="192"/>
      <c r="EW148" s="192"/>
      <c r="EX148" s="192"/>
      <c r="EY148" s="192"/>
      <c r="EZ148" s="192"/>
      <c r="FA148" s="192"/>
      <c r="FB148" s="192"/>
      <c r="FC148" s="192"/>
      <c r="FD148" s="192"/>
      <c r="FE148" s="192"/>
      <c r="FF148" s="192"/>
      <c r="FG148" s="192"/>
      <c r="FH148" s="192"/>
      <c r="FI148" s="192"/>
      <c r="FJ148" s="192"/>
      <c r="FK148" s="192"/>
      <c r="FL148" s="192"/>
      <c r="FM148" s="192"/>
      <c r="FN148" s="192"/>
      <c r="FO148" s="192"/>
      <c r="FP148" s="192"/>
      <c r="FQ148" s="192"/>
      <c r="FR148" s="192"/>
      <c r="FS148" s="192"/>
      <c r="FT148" s="192"/>
      <c r="FU148" s="192"/>
      <c r="FV148" s="192"/>
      <c r="FW148" s="192"/>
      <c r="FX148" s="192"/>
      <c r="FY148" s="192"/>
      <c r="FZ148" s="192"/>
      <c r="GA148" s="192"/>
      <c r="GB148" s="192"/>
      <c r="GC148" s="192"/>
      <c r="GD148" s="192"/>
      <c r="GE148" s="192"/>
      <c r="GF148" s="192"/>
      <c r="GG148" s="192"/>
      <c r="GH148" s="192"/>
      <c r="GI148" s="192"/>
      <c r="GJ148" s="192"/>
      <c r="GK148" s="192"/>
      <c r="GL148" s="192"/>
      <c r="GM148" s="192"/>
      <c r="GN148" s="192"/>
      <c r="GO148" s="192"/>
      <c r="GP148" s="192"/>
      <c r="GQ148" s="192"/>
      <c r="GR148" s="192"/>
      <c r="GS148" s="192"/>
      <c r="GT148" s="192"/>
      <c r="GU148" s="192"/>
      <c r="GV148" s="192"/>
      <c r="GW148" s="192"/>
      <c r="GX148" s="192"/>
      <c r="GY148" s="192"/>
      <c r="GZ148" s="192"/>
      <c r="HA148" s="192"/>
      <c r="HB148" s="192"/>
      <c r="HC148" s="192"/>
      <c r="HD148" s="192"/>
      <c r="HE148" s="192"/>
      <c r="HF148" s="192"/>
      <c r="HG148" s="192"/>
      <c r="HH148" s="192"/>
      <c r="HI148" s="192"/>
      <c r="HJ148" s="192"/>
      <c r="HK148" s="192"/>
      <c r="HL148" s="192"/>
      <c r="HM148" s="192"/>
      <c r="HN148" s="192"/>
      <c r="HO148" s="192"/>
      <c r="HP148" s="192"/>
      <c r="HQ148" s="192"/>
      <c r="HR148" s="192"/>
      <c r="HS148" s="192"/>
      <c r="HT148" s="192"/>
      <c r="HU148" s="192"/>
      <c r="HV148" s="192"/>
      <c r="HW148" s="192"/>
      <c r="HX148" s="192"/>
      <c r="HY148" s="192"/>
      <c r="HZ148" s="192"/>
      <c r="IA148" s="192"/>
      <c r="IB148" s="192"/>
      <c r="IC148" s="192"/>
      <c r="ID148" s="192"/>
      <c r="IE148" s="192"/>
      <c r="IF148" s="192"/>
      <c r="IG148" s="192"/>
      <c r="IH148" s="192"/>
      <c r="II148" s="192"/>
      <c r="IJ148" s="192"/>
      <c r="IK148" s="192"/>
      <c r="IL148" s="192"/>
      <c r="IM148" s="192"/>
      <c r="IN148" s="192"/>
      <c r="IO148" s="192"/>
      <c r="IP148" s="192"/>
      <c r="IQ148" s="192"/>
      <c r="IR148" s="192"/>
      <c r="IS148" s="192"/>
      <c r="IT148" s="192"/>
      <c r="IU148" s="192"/>
    </row>
    <row r="149" spans="1:255" x14ac:dyDescent="0.3">
      <c r="A149" s="218" t="s">
        <v>25</v>
      </c>
      <c r="B149" s="188">
        <f>SUM(B147:B148)</f>
        <v>265</v>
      </c>
      <c r="C149" s="188">
        <f>SUM(C147:C148)</f>
        <v>3.61</v>
      </c>
      <c r="D149" s="188">
        <f>SUM(D147:D148)</f>
        <v>6.59</v>
      </c>
      <c r="E149" s="188">
        <f>SUM(E147:E148)</f>
        <v>42.870000000000005</v>
      </c>
      <c r="F149" s="188">
        <f>SUM(F147:F148)</f>
        <v>245</v>
      </c>
      <c r="G149" s="188"/>
      <c r="H149" s="188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6"/>
      <c r="DQ149" s="246"/>
      <c r="DR149" s="246"/>
      <c r="DS149" s="246"/>
      <c r="DT149" s="246"/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6"/>
      <c r="EL149" s="246"/>
      <c r="EM149" s="246"/>
      <c r="EN149" s="246"/>
      <c r="EO149" s="246"/>
      <c r="EP149" s="246"/>
      <c r="EQ149" s="246"/>
      <c r="ER149" s="246"/>
      <c r="ES149" s="246"/>
      <c r="ET149" s="246"/>
      <c r="EU149" s="246"/>
      <c r="EV149" s="246"/>
      <c r="EW149" s="246"/>
      <c r="EX149" s="246"/>
      <c r="EY149" s="246"/>
      <c r="EZ149" s="246"/>
      <c r="FA149" s="246"/>
      <c r="FB149" s="246"/>
      <c r="FC149" s="246"/>
      <c r="FD149" s="246"/>
      <c r="FE149" s="246"/>
      <c r="FF149" s="246"/>
      <c r="FG149" s="246"/>
      <c r="FH149" s="246"/>
      <c r="FI149" s="246"/>
      <c r="FJ149" s="246"/>
      <c r="FK149" s="246"/>
      <c r="FL149" s="246"/>
      <c r="FM149" s="246"/>
      <c r="FN149" s="246"/>
      <c r="FO149" s="246"/>
      <c r="FP149" s="246"/>
      <c r="FQ149" s="246"/>
      <c r="FR149" s="246"/>
      <c r="FS149" s="246"/>
      <c r="FT149" s="246"/>
      <c r="FU149" s="246"/>
      <c r="FV149" s="246"/>
      <c r="FW149" s="246"/>
      <c r="FX149" s="246"/>
      <c r="FY149" s="246"/>
      <c r="FZ149" s="246"/>
      <c r="GA149" s="246"/>
      <c r="GB149" s="246"/>
      <c r="GC149" s="246"/>
      <c r="GD149" s="246"/>
      <c r="GE149" s="246"/>
      <c r="GF149" s="246"/>
      <c r="GG149" s="246"/>
      <c r="GH149" s="246"/>
      <c r="GI149" s="246"/>
      <c r="GJ149" s="246"/>
      <c r="GK149" s="246"/>
      <c r="GL149" s="246"/>
      <c r="GM149" s="246"/>
      <c r="GN149" s="246"/>
      <c r="GO149" s="246"/>
      <c r="GP149" s="246"/>
      <c r="GQ149" s="246"/>
      <c r="GR149" s="246"/>
      <c r="GS149" s="246"/>
      <c r="GT149" s="246"/>
      <c r="GU149" s="246"/>
      <c r="GV149" s="246"/>
      <c r="GW149" s="246"/>
      <c r="GX149" s="246"/>
      <c r="GY149" s="246"/>
      <c r="GZ149" s="246"/>
      <c r="HA149" s="246"/>
      <c r="HB149" s="246"/>
      <c r="HC149" s="246"/>
      <c r="HD149" s="246"/>
      <c r="HE149" s="246"/>
      <c r="HF149" s="246"/>
      <c r="HG149" s="246"/>
      <c r="HH149" s="246"/>
      <c r="HI149" s="246"/>
      <c r="HJ149" s="246"/>
      <c r="HK149" s="246"/>
      <c r="HL149" s="246"/>
      <c r="HM149" s="246"/>
      <c r="HN149" s="246"/>
      <c r="HO149" s="246"/>
      <c r="HP149" s="246"/>
      <c r="HQ149" s="246"/>
      <c r="HR149" s="246"/>
      <c r="HS149" s="246"/>
      <c r="HT149" s="246"/>
      <c r="HU149" s="246"/>
      <c r="HV149" s="246"/>
      <c r="HW149" s="246"/>
      <c r="HX149" s="246"/>
      <c r="HY149" s="246"/>
      <c r="HZ149" s="246"/>
      <c r="IA149" s="246"/>
      <c r="IB149" s="246"/>
      <c r="IC149" s="246"/>
      <c r="ID149" s="246"/>
      <c r="IE149" s="246"/>
      <c r="IF149" s="246"/>
      <c r="IG149" s="246"/>
      <c r="IH149" s="246"/>
      <c r="II149" s="246"/>
      <c r="IJ149" s="246"/>
      <c r="IK149" s="246"/>
      <c r="IL149" s="246"/>
      <c r="IM149" s="246"/>
      <c r="IN149" s="246"/>
      <c r="IO149" s="246"/>
      <c r="IP149" s="246"/>
      <c r="IQ149" s="246"/>
      <c r="IR149" s="246"/>
      <c r="IS149" s="246"/>
      <c r="IT149" s="246"/>
      <c r="IU149" s="246"/>
    </row>
    <row r="150" spans="1:255" x14ac:dyDescent="0.3">
      <c r="A150" s="218" t="s">
        <v>184</v>
      </c>
      <c r="B150" s="188">
        <f>SUM(B145,B149)</f>
        <v>850</v>
      </c>
      <c r="C150" s="188">
        <f>SUM(C145,C149)</f>
        <v>25.23</v>
      </c>
      <c r="D150" s="188">
        <f>SUM(D145,D149)</f>
        <v>25.099999999999998</v>
      </c>
      <c r="E150" s="188">
        <f>SUM(E145,E149)</f>
        <v>129.28000000000003</v>
      </c>
      <c r="F150" s="188">
        <f>SUM(F145,F149)</f>
        <v>840.72</v>
      </c>
      <c r="G150" s="188"/>
      <c r="H150" s="188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  <c r="BB150" s="246"/>
      <c r="BC150" s="246"/>
      <c r="BD150" s="246"/>
      <c r="BE150" s="246"/>
      <c r="BF150" s="246"/>
      <c r="BG150" s="246"/>
      <c r="BH150" s="246"/>
      <c r="BI150" s="246"/>
      <c r="BJ150" s="246"/>
      <c r="BK150" s="246"/>
      <c r="BL150" s="246"/>
      <c r="BM150" s="246"/>
      <c r="BN150" s="246"/>
      <c r="BO150" s="246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6"/>
      <c r="DQ150" s="246"/>
      <c r="DR150" s="246"/>
      <c r="DS150" s="246"/>
      <c r="DT150" s="246"/>
      <c r="DU150" s="246"/>
      <c r="DV150" s="246"/>
      <c r="DW150" s="246"/>
      <c r="DX150" s="246"/>
      <c r="DY150" s="246"/>
      <c r="DZ150" s="246"/>
      <c r="EA150" s="246"/>
      <c r="EB150" s="246"/>
      <c r="EC150" s="246"/>
      <c r="ED150" s="246"/>
      <c r="EE150" s="246"/>
      <c r="EF150" s="246"/>
      <c r="EG150" s="246"/>
      <c r="EH150" s="246"/>
      <c r="EI150" s="246"/>
      <c r="EJ150" s="246"/>
      <c r="EK150" s="246"/>
      <c r="EL150" s="246"/>
      <c r="EM150" s="246"/>
      <c r="EN150" s="246"/>
      <c r="EO150" s="246"/>
      <c r="EP150" s="246"/>
      <c r="EQ150" s="246"/>
      <c r="ER150" s="246"/>
      <c r="ES150" s="246"/>
      <c r="ET150" s="246"/>
      <c r="EU150" s="246"/>
      <c r="EV150" s="246"/>
      <c r="EW150" s="246"/>
      <c r="EX150" s="246"/>
      <c r="EY150" s="246"/>
      <c r="EZ150" s="246"/>
      <c r="FA150" s="246"/>
      <c r="FB150" s="246"/>
      <c r="FC150" s="246"/>
      <c r="FD150" s="246"/>
      <c r="FE150" s="246"/>
      <c r="FF150" s="246"/>
      <c r="FG150" s="246"/>
      <c r="FH150" s="246"/>
      <c r="FI150" s="246"/>
      <c r="FJ150" s="246"/>
      <c r="FK150" s="246"/>
      <c r="FL150" s="246"/>
      <c r="FM150" s="246"/>
      <c r="FN150" s="246"/>
      <c r="FO150" s="246"/>
      <c r="FP150" s="246"/>
      <c r="FQ150" s="246"/>
      <c r="FR150" s="246"/>
      <c r="FS150" s="246"/>
      <c r="FT150" s="246"/>
      <c r="FU150" s="246"/>
      <c r="FV150" s="246"/>
      <c r="FW150" s="246"/>
      <c r="FX150" s="246"/>
      <c r="FY150" s="246"/>
      <c r="FZ150" s="246"/>
      <c r="GA150" s="246"/>
      <c r="GB150" s="246"/>
      <c r="GC150" s="246"/>
      <c r="GD150" s="246"/>
      <c r="GE150" s="246"/>
      <c r="GF150" s="246"/>
      <c r="GG150" s="246"/>
      <c r="GH150" s="246"/>
      <c r="GI150" s="246"/>
      <c r="GJ150" s="246"/>
      <c r="GK150" s="246"/>
      <c r="GL150" s="246"/>
      <c r="GM150" s="246"/>
      <c r="GN150" s="246"/>
      <c r="GO150" s="246"/>
      <c r="GP150" s="246"/>
      <c r="GQ150" s="246"/>
      <c r="GR150" s="246"/>
      <c r="GS150" s="246"/>
      <c r="GT150" s="246"/>
      <c r="GU150" s="246"/>
      <c r="GV150" s="246"/>
      <c r="GW150" s="246"/>
      <c r="GX150" s="246"/>
      <c r="GY150" s="246"/>
      <c r="GZ150" s="246"/>
      <c r="HA150" s="246"/>
      <c r="HB150" s="246"/>
      <c r="HC150" s="246"/>
      <c r="HD150" s="246"/>
      <c r="HE150" s="246"/>
      <c r="HF150" s="246"/>
      <c r="HG150" s="246"/>
      <c r="HH150" s="246"/>
      <c r="HI150" s="246"/>
      <c r="HJ150" s="246"/>
      <c r="HK150" s="246"/>
      <c r="HL150" s="246"/>
      <c r="HM150" s="246"/>
      <c r="HN150" s="246"/>
      <c r="HO150" s="246"/>
      <c r="HP150" s="246"/>
      <c r="HQ150" s="246"/>
      <c r="HR150" s="246"/>
      <c r="HS150" s="246"/>
      <c r="HT150" s="246"/>
      <c r="HU150" s="246"/>
      <c r="HV150" s="246"/>
      <c r="HW150" s="246"/>
      <c r="HX150" s="246"/>
      <c r="HY150" s="246"/>
      <c r="HZ150" s="246"/>
      <c r="IA150" s="246"/>
      <c r="IB150" s="246"/>
      <c r="IC150" s="246"/>
      <c r="ID150" s="246"/>
      <c r="IE150" s="246"/>
      <c r="IF150" s="246"/>
      <c r="IG150" s="246"/>
      <c r="IH150" s="246"/>
      <c r="II150" s="246"/>
      <c r="IJ150" s="246"/>
      <c r="IK150" s="246"/>
      <c r="IL150" s="246"/>
      <c r="IM150" s="246"/>
      <c r="IN150" s="246"/>
      <c r="IO150" s="246"/>
      <c r="IP150" s="246"/>
      <c r="IQ150" s="246"/>
      <c r="IR150" s="246"/>
      <c r="IS150" s="246"/>
      <c r="IT150" s="246"/>
      <c r="IU150" s="246"/>
    </row>
    <row r="151" spans="1:255" x14ac:dyDescent="0.3">
      <c r="A151" s="185" t="s">
        <v>124</v>
      </c>
      <c r="B151" s="186"/>
      <c r="C151" s="186"/>
      <c r="D151" s="186"/>
      <c r="E151" s="186"/>
      <c r="F151" s="186"/>
      <c r="G151" s="186"/>
      <c r="H151" s="187"/>
    </row>
    <row r="152" spans="1:255" ht="14.25" customHeight="1" x14ac:dyDescent="0.25">
      <c r="A152" s="188" t="s">
        <v>247</v>
      </c>
      <c r="B152" s="188" t="s">
        <v>6</v>
      </c>
      <c r="C152" s="189" t="s">
        <v>248</v>
      </c>
      <c r="D152" s="189" t="s">
        <v>249</v>
      </c>
      <c r="E152" s="189" t="s">
        <v>250</v>
      </c>
      <c r="F152" s="190" t="s">
        <v>10</v>
      </c>
      <c r="G152" s="290" t="s">
        <v>4</v>
      </c>
      <c r="H152" s="189" t="s">
        <v>251</v>
      </c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  <c r="EG152" s="192"/>
      <c r="EH152" s="192"/>
      <c r="EI152" s="192"/>
      <c r="EJ152" s="192"/>
      <c r="EK152" s="192"/>
      <c r="EL152" s="192"/>
      <c r="EM152" s="192"/>
      <c r="EN152" s="192"/>
      <c r="EO152" s="192"/>
      <c r="EP152" s="192"/>
      <c r="EQ152" s="192"/>
      <c r="ER152" s="192"/>
      <c r="ES152" s="192"/>
      <c r="ET152" s="192"/>
      <c r="EU152" s="192"/>
      <c r="EV152" s="192"/>
      <c r="EW152" s="192"/>
      <c r="EX152" s="192"/>
      <c r="EY152" s="192"/>
      <c r="EZ152" s="192"/>
      <c r="FA152" s="192"/>
      <c r="FB152" s="192"/>
      <c r="FC152" s="192"/>
      <c r="FD152" s="192"/>
      <c r="FE152" s="192"/>
      <c r="FF152" s="192"/>
      <c r="FG152" s="192"/>
      <c r="FH152" s="192"/>
      <c r="FI152" s="192"/>
      <c r="FJ152" s="192"/>
      <c r="FK152" s="192"/>
      <c r="FL152" s="192"/>
      <c r="FM152" s="192"/>
      <c r="FN152" s="192"/>
      <c r="FO152" s="192"/>
      <c r="FP152" s="192"/>
      <c r="FQ152" s="192"/>
      <c r="FR152" s="192"/>
      <c r="FS152" s="192"/>
      <c r="FT152" s="192"/>
      <c r="FU152" s="192"/>
      <c r="FV152" s="192"/>
      <c r="FW152" s="192"/>
      <c r="FX152" s="192"/>
      <c r="FY152" s="192"/>
      <c r="FZ152" s="192"/>
      <c r="GA152" s="192"/>
      <c r="GB152" s="192"/>
      <c r="GC152" s="192"/>
      <c r="GD152" s="192"/>
      <c r="GE152" s="192"/>
      <c r="GF152" s="192"/>
      <c r="GG152" s="192"/>
      <c r="GH152" s="192"/>
      <c r="GI152" s="192"/>
      <c r="GJ152" s="192"/>
      <c r="GK152" s="192"/>
      <c r="GL152" s="192"/>
      <c r="GM152" s="192"/>
      <c r="GN152" s="192"/>
      <c r="GO152" s="192"/>
      <c r="GP152" s="192"/>
      <c r="GQ152" s="192"/>
      <c r="GR152" s="192"/>
      <c r="GS152" s="192"/>
      <c r="GT152" s="192"/>
      <c r="GU152" s="192"/>
      <c r="GV152" s="192"/>
      <c r="GW152" s="192"/>
      <c r="GX152" s="192"/>
      <c r="GY152" s="192"/>
      <c r="GZ152" s="192"/>
      <c r="HA152" s="192"/>
      <c r="HB152" s="192"/>
      <c r="HC152" s="192"/>
      <c r="HD152" s="192"/>
      <c r="HE152" s="192"/>
      <c r="HF152" s="192"/>
      <c r="HG152" s="192"/>
      <c r="HH152" s="192"/>
      <c r="HI152" s="192"/>
      <c r="HJ152" s="192"/>
      <c r="HK152" s="192"/>
      <c r="HL152" s="192"/>
      <c r="HM152" s="192"/>
      <c r="HN152" s="192"/>
      <c r="HO152" s="192"/>
      <c r="HP152" s="192"/>
      <c r="HQ152" s="192"/>
      <c r="HR152" s="192"/>
      <c r="HS152" s="192"/>
      <c r="HT152" s="192"/>
      <c r="HU152" s="192"/>
      <c r="HV152" s="192"/>
      <c r="HW152" s="192"/>
      <c r="HX152" s="192"/>
      <c r="HY152" s="192"/>
      <c r="HZ152" s="192"/>
      <c r="IA152" s="192"/>
      <c r="IB152" s="192"/>
      <c r="IC152" s="192"/>
      <c r="ID152" s="192"/>
      <c r="IE152" s="192"/>
      <c r="IF152" s="192"/>
      <c r="IG152" s="192"/>
      <c r="IH152" s="192"/>
      <c r="II152" s="192"/>
      <c r="IJ152" s="192"/>
      <c r="IK152" s="192"/>
      <c r="IL152" s="192"/>
      <c r="IM152" s="192"/>
      <c r="IN152" s="192"/>
      <c r="IO152" s="192"/>
      <c r="IP152" s="192"/>
      <c r="IQ152" s="192"/>
      <c r="IR152" s="192"/>
      <c r="IS152" s="192"/>
      <c r="IT152" s="192"/>
      <c r="IU152" s="192"/>
    </row>
    <row r="153" spans="1:255" x14ac:dyDescent="0.3">
      <c r="A153" s="193" t="s">
        <v>322</v>
      </c>
      <c r="B153" s="194"/>
      <c r="C153" s="195"/>
      <c r="D153" s="195"/>
      <c r="E153" s="195"/>
      <c r="F153" s="195"/>
      <c r="G153" s="194"/>
      <c r="H153" s="196"/>
    </row>
    <row r="154" spans="1:255" ht="24" x14ac:dyDescent="0.3">
      <c r="A154" s="221" t="s">
        <v>299</v>
      </c>
      <c r="B154" s="223">
        <v>100</v>
      </c>
      <c r="C154" s="199">
        <v>1.41</v>
      </c>
      <c r="D154" s="199">
        <v>6.01</v>
      </c>
      <c r="E154" s="199">
        <v>8.26</v>
      </c>
      <c r="F154" s="199">
        <v>92.8</v>
      </c>
      <c r="G154" s="224" t="s">
        <v>300</v>
      </c>
      <c r="H154" s="201" t="s">
        <v>301</v>
      </c>
    </row>
    <row r="155" spans="1:255" ht="14.4" x14ac:dyDescent="0.3">
      <c r="A155" s="202" t="s">
        <v>302</v>
      </c>
      <c r="B155" s="203">
        <v>100</v>
      </c>
      <c r="C155" s="231">
        <v>13.6</v>
      </c>
      <c r="D155" s="231">
        <v>8.3000000000000007</v>
      </c>
      <c r="E155" s="231">
        <v>14.96</v>
      </c>
      <c r="F155" s="231">
        <v>192.6</v>
      </c>
      <c r="G155" s="299" t="s">
        <v>325</v>
      </c>
      <c r="H155" s="228" t="s">
        <v>303</v>
      </c>
      <c r="I155" s="312"/>
      <c r="J155" s="312"/>
      <c r="K155" s="312"/>
      <c r="L155" s="312"/>
      <c r="M155" s="312"/>
      <c r="N155" s="312"/>
      <c r="O155" s="312"/>
      <c r="P155" s="312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/>
      <c r="AO155" s="312"/>
      <c r="AP155" s="312"/>
      <c r="AQ155" s="312"/>
      <c r="AR155" s="312"/>
      <c r="AS155" s="312"/>
      <c r="AT155" s="312"/>
      <c r="AU155" s="312"/>
      <c r="AV155" s="312"/>
      <c r="AW155" s="312"/>
      <c r="AX155" s="312"/>
      <c r="AY155" s="312"/>
      <c r="AZ155" s="312"/>
      <c r="BA155" s="312"/>
      <c r="BB155" s="312"/>
      <c r="BC155" s="312"/>
      <c r="BD155" s="312"/>
      <c r="BE155" s="312"/>
      <c r="BF155" s="312"/>
      <c r="BG155" s="312"/>
      <c r="BH155" s="312"/>
      <c r="BI155" s="312"/>
      <c r="BJ155" s="312"/>
      <c r="BK155" s="312"/>
      <c r="BL155" s="312"/>
      <c r="BM155" s="312"/>
      <c r="BN155" s="312"/>
      <c r="BO155" s="312"/>
      <c r="BP155" s="312"/>
      <c r="BQ155" s="312"/>
      <c r="BR155" s="312"/>
      <c r="BS155" s="312"/>
      <c r="BT155" s="312"/>
      <c r="BU155" s="312"/>
      <c r="BV155" s="312"/>
      <c r="BW155" s="312"/>
      <c r="BX155" s="312"/>
      <c r="BY155" s="312"/>
      <c r="BZ155" s="312"/>
      <c r="CA155" s="312"/>
      <c r="CB155" s="312"/>
      <c r="CC155" s="312"/>
      <c r="CD155" s="312"/>
      <c r="CE155" s="312"/>
      <c r="CF155" s="312"/>
      <c r="CG155" s="312"/>
      <c r="CH155" s="312"/>
      <c r="CI155" s="312"/>
      <c r="CJ155" s="312"/>
      <c r="CK155" s="312"/>
      <c r="CL155" s="312"/>
      <c r="CM155" s="312"/>
      <c r="CN155" s="312"/>
      <c r="CO155" s="312"/>
      <c r="CP155" s="312"/>
      <c r="CQ155" s="312"/>
      <c r="CR155" s="312"/>
      <c r="CS155" s="312"/>
      <c r="CT155" s="312"/>
      <c r="CU155" s="312"/>
      <c r="CV155" s="312"/>
      <c r="CW155" s="312"/>
      <c r="CX155" s="312"/>
      <c r="CY155" s="312"/>
      <c r="CZ155" s="312"/>
      <c r="DA155" s="312"/>
      <c r="DB155" s="312"/>
      <c r="DC155" s="312"/>
      <c r="DD155" s="312"/>
      <c r="DE155" s="312"/>
      <c r="DF155" s="312"/>
      <c r="DG155" s="312"/>
      <c r="DH155" s="312"/>
      <c r="DI155" s="312"/>
      <c r="DJ155" s="312"/>
      <c r="DK155" s="312"/>
      <c r="DL155" s="312"/>
      <c r="DM155" s="312"/>
      <c r="DN155" s="312"/>
      <c r="DO155" s="312"/>
      <c r="DP155" s="312"/>
      <c r="DQ155" s="312"/>
      <c r="DR155" s="312"/>
      <c r="DS155" s="312"/>
      <c r="DT155" s="312"/>
      <c r="DU155" s="312"/>
      <c r="DV155" s="312"/>
      <c r="DW155" s="312"/>
      <c r="DX155" s="312"/>
      <c r="DY155" s="312"/>
      <c r="DZ155" s="312"/>
      <c r="EA155" s="312"/>
      <c r="EB155" s="312"/>
      <c r="EC155" s="312"/>
      <c r="ED155" s="312"/>
      <c r="EE155" s="312"/>
      <c r="EF155" s="312"/>
      <c r="EG155" s="312"/>
      <c r="EH155" s="312"/>
      <c r="EI155" s="312"/>
      <c r="EJ155" s="312"/>
      <c r="EK155" s="312"/>
      <c r="EL155" s="312"/>
      <c r="EM155" s="312"/>
      <c r="EN155" s="312"/>
      <c r="EO155" s="312"/>
      <c r="EP155" s="312"/>
      <c r="EQ155" s="312"/>
      <c r="ER155" s="312"/>
      <c r="ES155" s="312"/>
      <c r="ET155" s="312"/>
      <c r="EU155" s="312"/>
      <c r="EV155" s="312"/>
      <c r="EW155" s="312"/>
      <c r="EX155" s="312"/>
      <c r="EY155" s="312"/>
      <c r="EZ155" s="312"/>
      <c r="FA155" s="312"/>
      <c r="FB155" s="312"/>
      <c r="FC155" s="312"/>
      <c r="FD155" s="312"/>
      <c r="FE155" s="312"/>
      <c r="FF155" s="312"/>
      <c r="FG155" s="312"/>
      <c r="FH155" s="312"/>
      <c r="FI155" s="312"/>
      <c r="FJ155" s="312"/>
      <c r="FK155" s="312"/>
      <c r="FL155" s="312"/>
      <c r="FM155" s="312"/>
      <c r="FN155" s="312"/>
      <c r="FO155" s="312"/>
      <c r="FP155" s="312"/>
      <c r="FQ155" s="312"/>
      <c r="FR155" s="312"/>
      <c r="FS155" s="312"/>
      <c r="FT155" s="312"/>
      <c r="FU155" s="312"/>
      <c r="FV155" s="312"/>
      <c r="FW155" s="312"/>
      <c r="FX155" s="312"/>
      <c r="FY155" s="312"/>
      <c r="FZ155" s="312"/>
      <c r="GA155" s="312"/>
      <c r="GB155" s="312"/>
      <c r="GC155" s="312"/>
      <c r="GD155" s="312"/>
      <c r="GE155" s="312"/>
      <c r="GF155" s="312"/>
      <c r="GG155" s="312"/>
      <c r="GH155" s="312"/>
      <c r="GI155" s="312"/>
      <c r="GJ155" s="312"/>
      <c r="GK155" s="312"/>
      <c r="GL155" s="312"/>
      <c r="GM155" s="312"/>
      <c r="GN155" s="312"/>
      <c r="GO155" s="312"/>
      <c r="GP155" s="312"/>
      <c r="GQ155" s="312"/>
      <c r="GR155" s="312"/>
      <c r="GS155" s="312"/>
      <c r="GT155" s="312"/>
      <c r="GU155" s="312"/>
      <c r="GV155" s="312"/>
      <c r="GW155" s="312"/>
      <c r="GX155" s="312"/>
      <c r="GY155" s="312"/>
      <c r="GZ155" s="312"/>
      <c r="HA155" s="312"/>
      <c r="HB155" s="312"/>
      <c r="HC155" s="312"/>
      <c r="HD155" s="312"/>
      <c r="HE155" s="312"/>
      <c r="HF155" s="312"/>
      <c r="HG155" s="312"/>
      <c r="HH155" s="312"/>
      <c r="HI155" s="312"/>
      <c r="HJ155" s="312"/>
      <c r="HK155" s="312"/>
      <c r="HL155" s="312"/>
      <c r="HM155" s="312"/>
      <c r="HN155" s="312"/>
      <c r="HO155" s="312"/>
      <c r="HP155" s="312"/>
      <c r="HQ155" s="312"/>
      <c r="HR155" s="312"/>
      <c r="HS155" s="312"/>
      <c r="HT155" s="312"/>
      <c r="HU155" s="312"/>
      <c r="HV155" s="312"/>
      <c r="HW155" s="312"/>
      <c r="HX155" s="312"/>
      <c r="HY155" s="312"/>
      <c r="HZ155" s="312"/>
      <c r="IA155" s="312"/>
      <c r="IB155" s="312"/>
      <c r="IC155" s="312"/>
      <c r="ID155" s="312"/>
      <c r="IE155" s="312"/>
      <c r="IF155" s="312"/>
      <c r="IG155" s="312"/>
      <c r="IH155" s="312"/>
      <c r="II155" s="312"/>
      <c r="IJ155" s="312"/>
      <c r="IK155" s="312"/>
      <c r="IL155" s="312"/>
      <c r="IM155" s="312"/>
      <c r="IN155" s="312"/>
      <c r="IO155" s="312"/>
      <c r="IP155" s="312"/>
      <c r="IQ155" s="312"/>
      <c r="IR155" s="312"/>
      <c r="IS155" s="312"/>
      <c r="IT155" s="312"/>
      <c r="IU155" s="312"/>
    </row>
    <row r="156" spans="1:255" ht="15.75" customHeight="1" x14ac:dyDescent="0.25">
      <c r="A156" s="197" t="s">
        <v>304</v>
      </c>
      <c r="B156" s="198">
        <v>180</v>
      </c>
      <c r="C156" s="199">
        <v>5.04</v>
      </c>
      <c r="D156" s="199">
        <v>5.8</v>
      </c>
      <c r="E156" s="199">
        <v>39.200000000000003</v>
      </c>
      <c r="F156" s="199">
        <v>227.2</v>
      </c>
      <c r="G156" s="200" t="s">
        <v>305</v>
      </c>
      <c r="H156" s="225" t="s">
        <v>306</v>
      </c>
    </row>
    <row r="157" spans="1:255" x14ac:dyDescent="0.25">
      <c r="A157" s="307" t="s">
        <v>21</v>
      </c>
      <c r="B157" s="258">
        <v>215</v>
      </c>
      <c r="C157" s="288">
        <v>7.0000000000000007E-2</v>
      </c>
      <c r="D157" s="288">
        <v>0.02</v>
      </c>
      <c r="E157" s="288">
        <v>15</v>
      </c>
      <c r="F157" s="288">
        <v>60</v>
      </c>
      <c r="G157" s="258" t="s">
        <v>22</v>
      </c>
      <c r="H157" s="225" t="s">
        <v>23</v>
      </c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  <c r="DJ157" s="192"/>
      <c r="DK157" s="192"/>
      <c r="DL157" s="192"/>
      <c r="DM157" s="192"/>
      <c r="DN157" s="192"/>
      <c r="DO157" s="192"/>
      <c r="DP157" s="192"/>
      <c r="DQ157" s="192"/>
      <c r="DR157" s="192"/>
      <c r="DS157" s="192"/>
      <c r="DT157" s="192"/>
      <c r="DU157" s="192"/>
      <c r="DV157" s="192"/>
      <c r="DW157" s="192"/>
      <c r="DX157" s="192"/>
      <c r="DY157" s="192"/>
      <c r="DZ157" s="192"/>
      <c r="EA157" s="192"/>
      <c r="EB157" s="192"/>
      <c r="EC157" s="192"/>
      <c r="ED157" s="192"/>
      <c r="EE157" s="192"/>
      <c r="EF157" s="192"/>
      <c r="EG157" s="192"/>
      <c r="EH157" s="192"/>
      <c r="EI157" s="192"/>
      <c r="EJ157" s="192"/>
      <c r="EK157" s="192"/>
      <c r="EL157" s="192"/>
      <c r="EM157" s="192"/>
      <c r="EN157" s="192"/>
      <c r="EO157" s="192"/>
      <c r="EP157" s="192"/>
      <c r="EQ157" s="192"/>
      <c r="ER157" s="192"/>
      <c r="ES157" s="192"/>
      <c r="ET157" s="192"/>
      <c r="EU157" s="192"/>
      <c r="EV157" s="192"/>
      <c r="EW157" s="192"/>
      <c r="EX157" s="192"/>
      <c r="EY157" s="192"/>
      <c r="EZ157" s="192"/>
      <c r="FA157" s="192"/>
      <c r="FB157" s="192"/>
      <c r="FC157" s="192"/>
      <c r="FD157" s="192"/>
      <c r="FE157" s="192"/>
      <c r="FF157" s="192"/>
      <c r="FG157" s="192"/>
      <c r="FH157" s="192"/>
      <c r="FI157" s="192"/>
      <c r="FJ157" s="192"/>
      <c r="FK157" s="192"/>
      <c r="FL157" s="192"/>
      <c r="FM157" s="192"/>
      <c r="FN157" s="192"/>
      <c r="FO157" s="192"/>
      <c r="FP157" s="192"/>
      <c r="FQ157" s="192"/>
      <c r="FR157" s="192"/>
      <c r="FS157" s="192"/>
      <c r="FT157" s="192"/>
      <c r="FU157" s="192"/>
      <c r="FV157" s="192"/>
      <c r="FW157" s="192"/>
      <c r="FX157" s="192"/>
      <c r="FY157" s="192"/>
      <c r="FZ157" s="192"/>
      <c r="GA157" s="192"/>
      <c r="GB157" s="192"/>
      <c r="GC157" s="192"/>
      <c r="GD157" s="192"/>
      <c r="GE157" s="192"/>
      <c r="GF157" s="192"/>
      <c r="GG157" s="192"/>
      <c r="GH157" s="192"/>
      <c r="GI157" s="192"/>
      <c r="GJ157" s="192"/>
      <c r="GK157" s="192"/>
      <c r="GL157" s="192"/>
      <c r="GM157" s="192"/>
      <c r="GN157" s="192"/>
      <c r="GO157" s="192"/>
      <c r="GP157" s="192"/>
      <c r="GQ157" s="192"/>
      <c r="GR157" s="192"/>
      <c r="GS157" s="192"/>
      <c r="GT157" s="192"/>
      <c r="GU157" s="192"/>
      <c r="GV157" s="192"/>
      <c r="GW157" s="192"/>
      <c r="GX157" s="192"/>
      <c r="GY157" s="192"/>
      <c r="GZ157" s="192"/>
      <c r="HA157" s="192"/>
      <c r="HB157" s="192"/>
      <c r="HC157" s="192"/>
      <c r="HD157" s="192"/>
      <c r="HE157" s="192"/>
      <c r="HF157" s="192"/>
      <c r="HG157" s="192"/>
      <c r="HH157" s="192"/>
      <c r="HI157" s="192"/>
      <c r="HJ157" s="192"/>
      <c r="HK157" s="192"/>
      <c r="HL157" s="192"/>
      <c r="HM157" s="192"/>
      <c r="HN157" s="192"/>
      <c r="HO157" s="192"/>
      <c r="HP157" s="192"/>
      <c r="HQ157" s="192"/>
      <c r="HR157" s="192"/>
      <c r="HS157" s="192"/>
      <c r="HT157" s="192"/>
      <c r="HU157" s="192"/>
      <c r="HV157" s="192"/>
      <c r="HW157" s="192"/>
      <c r="HX157" s="192"/>
      <c r="HY157" s="192"/>
      <c r="HZ157" s="192"/>
      <c r="IA157" s="192"/>
      <c r="IB157" s="192"/>
      <c r="IC157" s="192"/>
      <c r="ID157" s="192"/>
      <c r="IE157" s="192"/>
      <c r="IF157" s="192"/>
      <c r="IG157" s="192"/>
      <c r="IH157" s="192"/>
      <c r="II157" s="192"/>
      <c r="IJ157" s="192"/>
      <c r="IK157" s="192"/>
      <c r="IL157" s="192"/>
      <c r="IM157" s="192"/>
      <c r="IN157" s="192"/>
      <c r="IO157" s="192"/>
      <c r="IP157" s="192"/>
      <c r="IQ157" s="192"/>
      <c r="IR157" s="192"/>
      <c r="IS157" s="192"/>
      <c r="IT157" s="192"/>
      <c r="IU157" s="192"/>
    </row>
    <row r="158" spans="1:255" x14ac:dyDescent="0.3">
      <c r="A158" s="215" t="s">
        <v>45</v>
      </c>
      <c r="B158" s="289">
        <v>20</v>
      </c>
      <c r="C158" s="271">
        <v>1.3</v>
      </c>
      <c r="D158" s="271">
        <v>0.2</v>
      </c>
      <c r="E158" s="271">
        <v>8.6</v>
      </c>
      <c r="F158" s="271">
        <v>43</v>
      </c>
      <c r="G158" s="265" t="s">
        <v>46</v>
      </c>
      <c r="H158" s="208" t="s">
        <v>47</v>
      </c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285"/>
      <c r="BC158" s="285"/>
      <c r="BD158" s="285"/>
      <c r="BE158" s="285"/>
      <c r="BF158" s="285"/>
      <c r="BG158" s="285"/>
      <c r="BH158" s="285"/>
      <c r="BI158" s="285"/>
      <c r="BJ158" s="285"/>
      <c r="BK158" s="285"/>
      <c r="BL158" s="285"/>
      <c r="BM158" s="285"/>
      <c r="BN158" s="285"/>
      <c r="BO158" s="285"/>
      <c r="BP158" s="285"/>
      <c r="BQ158" s="285"/>
      <c r="BR158" s="285"/>
      <c r="BS158" s="285"/>
      <c r="BT158" s="285"/>
      <c r="BU158" s="285"/>
      <c r="BV158" s="285"/>
      <c r="BW158" s="285"/>
      <c r="BX158" s="285"/>
      <c r="BY158" s="285"/>
      <c r="BZ158" s="285"/>
      <c r="CA158" s="285"/>
      <c r="CB158" s="285"/>
      <c r="CC158" s="285"/>
      <c r="CD158" s="285"/>
      <c r="CE158" s="285"/>
      <c r="CF158" s="285"/>
      <c r="CG158" s="285"/>
      <c r="CH158" s="285"/>
      <c r="CI158" s="285"/>
      <c r="CJ158" s="285"/>
      <c r="CK158" s="285"/>
      <c r="CL158" s="285"/>
      <c r="CM158" s="285"/>
      <c r="CN158" s="285"/>
      <c r="CO158" s="285"/>
      <c r="CP158" s="285"/>
      <c r="CQ158" s="285"/>
      <c r="CR158" s="285"/>
      <c r="CS158" s="285"/>
      <c r="CT158" s="285"/>
      <c r="CU158" s="285"/>
      <c r="CV158" s="285"/>
      <c r="CW158" s="285"/>
      <c r="CX158" s="285"/>
      <c r="CY158" s="285"/>
      <c r="CZ158" s="285"/>
      <c r="DA158" s="285"/>
      <c r="DB158" s="285"/>
      <c r="DC158" s="285"/>
      <c r="DD158" s="285"/>
      <c r="DE158" s="285"/>
      <c r="DF158" s="285"/>
      <c r="DG158" s="285"/>
      <c r="DH158" s="285"/>
      <c r="DI158" s="285"/>
      <c r="DJ158" s="285"/>
      <c r="DK158" s="285"/>
      <c r="DL158" s="285"/>
      <c r="DM158" s="285"/>
      <c r="DN158" s="285"/>
      <c r="DO158" s="285"/>
      <c r="DP158" s="285"/>
      <c r="DQ158" s="285"/>
      <c r="DR158" s="285"/>
      <c r="DS158" s="285"/>
      <c r="DT158" s="285"/>
      <c r="DU158" s="285"/>
      <c r="DV158" s="285"/>
      <c r="DW158" s="285"/>
      <c r="DX158" s="285"/>
      <c r="DY158" s="285"/>
      <c r="DZ158" s="285"/>
      <c r="EA158" s="285"/>
      <c r="EB158" s="285"/>
      <c r="EC158" s="285"/>
      <c r="ED158" s="285"/>
      <c r="EE158" s="285"/>
      <c r="EF158" s="285"/>
      <c r="EG158" s="285"/>
      <c r="EH158" s="285"/>
      <c r="EI158" s="285"/>
      <c r="EJ158" s="285"/>
      <c r="EK158" s="285"/>
      <c r="EL158" s="285"/>
      <c r="EM158" s="285"/>
      <c r="EN158" s="285"/>
      <c r="EO158" s="285"/>
      <c r="EP158" s="285"/>
      <c r="EQ158" s="285"/>
      <c r="ER158" s="285"/>
      <c r="ES158" s="285"/>
      <c r="ET158" s="285"/>
      <c r="EU158" s="285"/>
      <c r="EV158" s="285"/>
      <c r="EW158" s="285"/>
      <c r="EX158" s="285"/>
      <c r="EY158" s="285"/>
      <c r="EZ158" s="285"/>
      <c r="FA158" s="285"/>
      <c r="FB158" s="285"/>
      <c r="FC158" s="285"/>
      <c r="FD158" s="285"/>
      <c r="FE158" s="285"/>
      <c r="FF158" s="285"/>
      <c r="FG158" s="285"/>
      <c r="FH158" s="285"/>
      <c r="FI158" s="285"/>
      <c r="FJ158" s="285"/>
      <c r="FK158" s="285"/>
      <c r="FL158" s="285"/>
      <c r="FM158" s="285"/>
      <c r="FN158" s="285"/>
      <c r="FO158" s="285"/>
      <c r="FP158" s="285"/>
      <c r="FQ158" s="285"/>
      <c r="FR158" s="285"/>
      <c r="FS158" s="285"/>
      <c r="FT158" s="285"/>
      <c r="FU158" s="285"/>
      <c r="FV158" s="285"/>
      <c r="FW158" s="285"/>
      <c r="FX158" s="285"/>
      <c r="FY158" s="285"/>
      <c r="FZ158" s="285"/>
      <c r="GA158" s="285"/>
      <c r="GB158" s="285"/>
      <c r="GC158" s="285"/>
      <c r="GD158" s="285"/>
      <c r="GE158" s="285"/>
      <c r="GF158" s="285"/>
      <c r="GG158" s="285"/>
      <c r="GH158" s="285"/>
      <c r="GI158" s="285"/>
      <c r="GJ158" s="285"/>
      <c r="GK158" s="285"/>
      <c r="GL158" s="285"/>
      <c r="GM158" s="285"/>
      <c r="GN158" s="285"/>
      <c r="GO158" s="285"/>
      <c r="GP158" s="285"/>
      <c r="GQ158" s="285"/>
      <c r="GR158" s="285"/>
      <c r="GS158" s="285"/>
      <c r="GT158" s="285"/>
      <c r="GU158" s="285"/>
      <c r="GV158" s="285"/>
      <c r="GW158" s="285"/>
      <c r="GX158" s="285"/>
      <c r="GY158" s="285"/>
      <c r="GZ158" s="285"/>
      <c r="HA158" s="285"/>
      <c r="HB158" s="285"/>
      <c r="HC158" s="285"/>
      <c r="HD158" s="285"/>
      <c r="HE158" s="285"/>
      <c r="HF158" s="285"/>
      <c r="HG158" s="285"/>
      <c r="HH158" s="285"/>
      <c r="HI158" s="285"/>
      <c r="HJ158" s="285"/>
      <c r="HK158" s="285"/>
      <c r="HL158" s="285"/>
      <c r="HM158" s="285"/>
      <c r="HN158" s="285"/>
      <c r="HO158" s="285"/>
      <c r="HP158" s="285"/>
      <c r="HQ158" s="285"/>
      <c r="HR158" s="285"/>
      <c r="HS158" s="285"/>
      <c r="HT158" s="285"/>
      <c r="HU158" s="285"/>
      <c r="HV158" s="285"/>
      <c r="HW158" s="285"/>
      <c r="HX158" s="285"/>
      <c r="HY158" s="285"/>
      <c r="HZ158" s="285"/>
      <c r="IA158" s="285"/>
      <c r="IB158" s="285"/>
      <c r="IC158" s="285"/>
      <c r="ID158" s="285"/>
      <c r="IE158" s="285"/>
      <c r="IF158" s="285"/>
      <c r="IG158" s="285"/>
      <c r="IH158" s="285"/>
      <c r="II158" s="285"/>
      <c r="IJ158" s="285"/>
      <c r="IK158" s="285"/>
      <c r="IL158" s="285"/>
      <c r="IM158" s="285"/>
      <c r="IN158" s="285"/>
      <c r="IO158" s="285"/>
      <c r="IP158" s="285"/>
      <c r="IQ158" s="285"/>
      <c r="IR158" s="285"/>
      <c r="IS158" s="285"/>
      <c r="IT158" s="285"/>
      <c r="IU158" s="285"/>
    </row>
    <row r="159" spans="1:255" x14ac:dyDescent="0.3">
      <c r="A159" s="218" t="s">
        <v>25</v>
      </c>
      <c r="B159" s="188">
        <f>SUM(B154:B158)</f>
        <v>615</v>
      </c>
      <c r="C159" s="290">
        <f>SUM(C154:C158)</f>
        <v>21.42</v>
      </c>
      <c r="D159" s="290">
        <f>SUM(D154:D158)</f>
        <v>20.329999999999998</v>
      </c>
      <c r="E159" s="290">
        <f>SUM(E154:E158)</f>
        <v>86.02</v>
      </c>
      <c r="F159" s="290">
        <f>SUM(F154:F158)</f>
        <v>615.59999999999991</v>
      </c>
      <c r="G159" s="290"/>
      <c r="H159" s="290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6"/>
      <c r="BH159" s="246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6"/>
      <c r="BT159" s="246"/>
      <c r="BU159" s="246"/>
      <c r="BV159" s="246"/>
      <c r="BW159" s="246"/>
      <c r="BX159" s="246"/>
      <c r="BY159" s="246"/>
      <c r="BZ159" s="246"/>
      <c r="CA159" s="246"/>
      <c r="CB159" s="246"/>
      <c r="CC159" s="246"/>
      <c r="CD159" s="246"/>
      <c r="CE159" s="246"/>
      <c r="CF159" s="246"/>
      <c r="CG159" s="246"/>
      <c r="CH159" s="246"/>
      <c r="CI159" s="246"/>
      <c r="CJ159" s="246"/>
      <c r="CK159" s="246"/>
      <c r="CL159" s="246"/>
      <c r="CM159" s="246"/>
      <c r="CN159" s="246"/>
      <c r="CO159" s="246"/>
      <c r="CP159" s="246"/>
      <c r="CQ159" s="246"/>
      <c r="CR159" s="246"/>
      <c r="CS159" s="246"/>
      <c r="CT159" s="246"/>
      <c r="CU159" s="246"/>
      <c r="CV159" s="246"/>
      <c r="CW159" s="246"/>
      <c r="CX159" s="246"/>
      <c r="CY159" s="246"/>
      <c r="CZ159" s="246"/>
      <c r="DA159" s="246"/>
      <c r="DB159" s="246"/>
      <c r="DC159" s="246"/>
      <c r="DD159" s="246"/>
      <c r="DE159" s="246"/>
      <c r="DF159" s="246"/>
      <c r="DG159" s="246"/>
      <c r="DH159" s="246"/>
      <c r="DI159" s="246"/>
      <c r="DJ159" s="246"/>
      <c r="DK159" s="246"/>
      <c r="DL159" s="246"/>
      <c r="DM159" s="246"/>
      <c r="DN159" s="246"/>
      <c r="DO159" s="246"/>
      <c r="DP159" s="246"/>
      <c r="DQ159" s="246"/>
      <c r="DR159" s="246"/>
      <c r="DS159" s="246"/>
      <c r="DT159" s="246"/>
      <c r="DU159" s="246"/>
      <c r="DV159" s="246"/>
      <c r="DW159" s="246"/>
      <c r="DX159" s="246"/>
      <c r="DY159" s="246"/>
      <c r="DZ159" s="246"/>
      <c r="EA159" s="246"/>
      <c r="EB159" s="246"/>
      <c r="EC159" s="246"/>
      <c r="ED159" s="246"/>
      <c r="EE159" s="246"/>
      <c r="EF159" s="246"/>
      <c r="EG159" s="246"/>
      <c r="EH159" s="246"/>
      <c r="EI159" s="246"/>
      <c r="EJ159" s="246"/>
      <c r="EK159" s="246"/>
      <c r="EL159" s="246"/>
      <c r="EM159" s="246"/>
      <c r="EN159" s="246"/>
      <c r="EO159" s="246"/>
      <c r="EP159" s="246"/>
      <c r="EQ159" s="246"/>
      <c r="ER159" s="246"/>
      <c r="ES159" s="246"/>
      <c r="ET159" s="246"/>
      <c r="EU159" s="246"/>
      <c r="EV159" s="246"/>
      <c r="EW159" s="246"/>
      <c r="EX159" s="246"/>
      <c r="EY159" s="246"/>
      <c r="EZ159" s="246"/>
      <c r="FA159" s="246"/>
      <c r="FB159" s="246"/>
      <c r="FC159" s="246"/>
      <c r="FD159" s="246"/>
      <c r="FE159" s="246"/>
      <c r="FF159" s="246"/>
      <c r="FG159" s="246"/>
      <c r="FH159" s="246"/>
      <c r="FI159" s="246"/>
      <c r="FJ159" s="246"/>
      <c r="FK159" s="246"/>
      <c r="FL159" s="246"/>
      <c r="FM159" s="246"/>
      <c r="FN159" s="246"/>
      <c r="FO159" s="246"/>
      <c r="FP159" s="246"/>
      <c r="FQ159" s="246"/>
      <c r="FR159" s="246"/>
      <c r="FS159" s="246"/>
      <c r="FT159" s="246"/>
      <c r="FU159" s="246"/>
      <c r="FV159" s="246"/>
      <c r="FW159" s="246"/>
      <c r="FX159" s="246"/>
      <c r="FY159" s="246"/>
      <c r="FZ159" s="246"/>
      <c r="GA159" s="246"/>
      <c r="GB159" s="246"/>
      <c r="GC159" s="246"/>
      <c r="GD159" s="246"/>
      <c r="GE159" s="246"/>
      <c r="GF159" s="246"/>
      <c r="GG159" s="246"/>
      <c r="GH159" s="246"/>
      <c r="GI159" s="246"/>
      <c r="GJ159" s="246"/>
      <c r="GK159" s="246"/>
      <c r="GL159" s="246"/>
      <c r="GM159" s="246"/>
      <c r="GN159" s="246"/>
      <c r="GO159" s="246"/>
      <c r="GP159" s="246"/>
      <c r="GQ159" s="246"/>
      <c r="GR159" s="246"/>
      <c r="GS159" s="246"/>
      <c r="GT159" s="246"/>
      <c r="GU159" s="246"/>
      <c r="GV159" s="246"/>
      <c r="GW159" s="246"/>
      <c r="GX159" s="246"/>
      <c r="GY159" s="246"/>
      <c r="GZ159" s="246"/>
      <c r="HA159" s="246"/>
      <c r="HB159" s="246"/>
      <c r="HC159" s="246"/>
      <c r="HD159" s="246"/>
      <c r="HE159" s="246"/>
      <c r="HF159" s="246"/>
      <c r="HG159" s="246"/>
      <c r="HH159" s="246"/>
      <c r="HI159" s="246"/>
      <c r="HJ159" s="246"/>
      <c r="HK159" s="246"/>
      <c r="HL159" s="246"/>
      <c r="HM159" s="246"/>
      <c r="HN159" s="246"/>
      <c r="HO159" s="246"/>
      <c r="HP159" s="246"/>
      <c r="HQ159" s="246"/>
      <c r="HR159" s="246"/>
      <c r="HS159" s="246"/>
      <c r="HT159" s="246"/>
      <c r="HU159" s="246"/>
      <c r="HV159" s="246"/>
      <c r="HW159" s="246"/>
      <c r="HX159" s="246"/>
      <c r="HY159" s="246"/>
      <c r="HZ159" s="246"/>
      <c r="IA159" s="246"/>
      <c r="IB159" s="246"/>
      <c r="IC159" s="246"/>
      <c r="ID159" s="246"/>
      <c r="IE159" s="246"/>
      <c r="IF159" s="246"/>
      <c r="IG159" s="246"/>
      <c r="IH159" s="246"/>
      <c r="II159" s="246"/>
      <c r="IJ159" s="246"/>
      <c r="IK159" s="246"/>
      <c r="IL159" s="246"/>
      <c r="IM159" s="246"/>
      <c r="IN159" s="246"/>
      <c r="IO159" s="246"/>
      <c r="IP159" s="246"/>
      <c r="IQ159" s="246"/>
      <c r="IR159" s="246"/>
      <c r="IS159" s="246"/>
      <c r="IT159" s="246"/>
      <c r="IU159" s="246"/>
    </row>
    <row r="160" spans="1:255" x14ac:dyDescent="0.3">
      <c r="A160" s="263" t="s">
        <v>211</v>
      </c>
      <c r="B160" s="263"/>
      <c r="C160" s="308"/>
      <c r="D160" s="308"/>
      <c r="E160" s="308"/>
      <c r="F160" s="308"/>
      <c r="G160" s="263"/>
      <c r="H160" s="263"/>
    </row>
    <row r="161" spans="1:255" ht="24" x14ac:dyDescent="0.3">
      <c r="A161" s="221" t="s">
        <v>310</v>
      </c>
      <c r="B161" s="297">
        <v>50</v>
      </c>
      <c r="C161" s="231">
        <v>4.3600000000000003</v>
      </c>
      <c r="D161" s="231">
        <v>4.84</v>
      </c>
      <c r="E161" s="231">
        <v>29.04</v>
      </c>
      <c r="F161" s="231">
        <v>180.87</v>
      </c>
      <c r="G161" s="258" t="s">
        <v>195</v>
      </c>
      <c r="H161" s="253" t="s">
        <v>196</v>
      </c>
    </row>
    <row r="162" spans="1:255" x14ac:dyDescent="0.25">
      <c r="A162" s="307" t="s">
        <v>21</v>
      </c>
      <c r="B162" s="258">
        <v>215</v>
      </c>
      <c r="C162" s="288">
        <v>7.0000000000000007E-2</v>
      </c>
      <c r="D162" s="288">
        <v>0.02</v>
      </c>
      <c r="E162" s="288">
        <v>15</v>
      </c>
      <c r="F162" s="288">
        <v>60</v>
      </c>
      <c r="G162" s="258" t="s">
        <v>22</v>
      </c>
      <c r="H162" s="225" t="s">
        <v>23</v>
      </c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  <c r="EG162" s="192"/>
      <c r="EH162" s="192"/>
      <c r="EI162" s="192"/>
      <c r="EJ162" s="192"/>
      <c r="EK162" s="192"/>
      <c r="EL162" s="192"/>
      <c r="EM162" s="192"/>
      <c r="EN162" s="192"/>
      <c r="EO162" s="192"/>
      <c r="EP162" s="192"/>
      <c r="EQ162" s="192"/>
      <c r="ER162" s="192"/>
      <c r="ES162" s="192"/>
      <c r="ET162" s="192"/>
      <c r="EU162" s="192"/>
      <c r="EV162" s="192"/>
      <c r="EW162" s="192"/>
      <c r="EX162" s="192"/>
      <c r="EY162" s="192"/>
      <c r="EZ162" s="192"/>
      <c r="FA162" s="192"/>
      <c r="FB162" s="192"/>
      <c r="FC162" s="192"/>
      <c r="FD162" s="192"/>
      <c r="FE162" s="192"/>
      <c r="FF162" s="192"/>
      <c r="FG162" s="192"/>
      <c r="FH162" s="192"/>
      <c r="FI162" s="192"/>
      <c r="FJ162" s="192"/>
      <c r="FK162" s="192"/>
      <c r="FL162" s="192"/>
      <c r="FM162" s="192"/>
      <c r="FN162" s="192"/>
      <c r="FO162" s="192"/>
      <c r="FP162" s="192"/>
      <c r="FQ162" s="192"/>
      <c r="FR162" s="192"/>
      <c r="FS162" s="192"/>
      <c r="FT162" s="192"/>
      <c r="FU162" s="192"/>
      <c r="FV162" s="192"/>
      <c r="FW162" s="192"/>
      <c r="FX162" s="192"/>
      <c r="FY162" s="192"/>
      <c r="FZ162" s="192"/>
      <c r="GA162" s="192"/>
      <c r="GB162" s="192"/>
      <c r="GC162" s="192"/>
      <c r="GD162" s="192"/>
      <c r="GE162" s="192"/>
      <c r="GF162" s="192"/>
      <c r="GG162" s="192"/>
      <c r="GH162" s="192"/>
      <c r="GI162" s="192"/>
      <c r="GJ162" s="192"/>
      <c r="GK162" s="192"/>
      <c r="GL162" s="192"/>
      <c r="GM162" s="192"/>
      <c r="GN162" s="192"/>
      <c r="GO162" s="192"/>
      <c r="GP162" s="192"/>
      <c r="GQ162" s="192"/>
      <c r="GR162" s="192"/>
      <c r="GS162" s="192"/>
      <c r="GT162" s="192"/>
      <c r="GU162" s="192"/>
      <c r="GV162" s="192"/>
      <c r="GW162" s="192"/>
      <c r="GX162" s="192"/>
      <c r="GY162" s="192"/>
      <c r="GZ162" s="192"/>
      <c r="HA162" s="192"/>
      <c r="HB162" s="192"/>
      <c r="HC162" s="192"/>
      <c r="HD162" s="192"/>
      <c r="HE162" s="192"/>
      <c r="HF162" s="192"/>
      <c r="HG162" s="192"/>
      <c r="HH162" s="192"/>
      <c r="HI162" s="192"/>
      <c r="HJ162" s="192"/>
      <c r="HK162" s="192"/>
      <c r="HL162" s="192"/>
      <c r="HM162" s="192"/>
      <c r="HN162" s="192"/>
      <c r="HO162" s="192"/>
      <c r="HP162" s="192"/>
      <c r="HQ162" s="192"/>
      <c r="HR162" s="192"/>
      <c r="HS162" s="192"/>
      <c r="HT162" s="192"/>
      <c r="HU162" s="192"/>
      <c r="HV162" s="192"/>
      <c r="HW162" s="192"/>
      <c r="HX162" s="192"/>
      <c r="HY162" s="192"/>
      <c r="HZ162" s="192"/>
      <c r="IA162" s="192"/>
      <c r="IB162" s="192"/>
      <c r="IC162" s="192"/>
      <c r="ID162" s="192"/>
      <c r="IE162" s="192"/>
      <c r="IF162" s="192"/>
      <c r="IG162" s="192"/>
      <c r="IH162" s="192"/>
      <c r="II162" s="192"/>
      <c r="IJ162" s="192"/>
      <c r="IK162" s="192"/>
      <c r="IL162" s="192"/>
      <c r="IM162" s="192"/>
      <c r="IN162" s="192"/>
      <c r="IO162" s="192"/>
      <c r="IP162" s="192"/>
      <c r="IQ162" s="192"/>
      <c r="IR162" s="192"/>
      <c r="IS162" s="192"/>
      <c r="IT162" s="192"/>
      <c r="IU162" s="192"/>
    </row>
    <row r="163" spans="1:255" x14ac:dyDescent="0.3">
      <c r="A163" s="218" t="s">
        <v>25</v>
      </c>
      <c r="B163" s="188">
        <f>SUM(B161:B162)</f>
        <v>265</v>
      </c>
      <c r="C163" s="188">
        <f>SUM(C161:C162)</f>
        <v>4.4300000000000006</v>
      </c>
      <c r="D163" s="188">
        <f>SUM(D161:D162)</f>
        <v>4.8599999999999994</v>
      </c>
      <c r="E163" s="188">
        <f>SUM(E161:E162)</f>
        <v>44.04</v>
      </c>
      <c r="F163" s="188">
        <f>SUM(F161:F162)</f>
        <v>240.87</v>
      </c>
      <c r="G163" s="188"/>
      <c r="H163" s="188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6"/>
      <c r="AY163" s="246"/>
      <c r="AZ163" s="246"/>
      <c r="BA163" s="246"/>
      <c r="BB163" s="246"/>
      <c r="BC163" s="246"/>
      <c r="BD163" s="246"/>
      <c r="BE163" s="246"/>
      <c r="BF163" s="246"/>
      <c r="BG163" s="246"/>
      <c r="BH163" s="246"/>
      <c r="BI163" s="246"/>
      <c r="BJ163" s="246"/>
      <c r="BK163" s="246"/>
      <c r="BL163" s="246"/>
      <c r="BM163" s="246"/>
      <c r="BN163" s="246"/>
      <c r="BO163" s="246"/>
      <c r="BP163" s="246"/>
      <c r="BQ163" s="246"/>
      <c r="BR163" s="246"/>
      <c r="BS163" s="246"/>
      <c r="BT163" s="246"/>
      <c r="BU163" s="246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46"/>
      <c r="CJ163" s="246"/>
      <c r="CK163" s="246"/>
      <c r="CL163" s="246"/>
      <c r="CM163" s="246"/>
      <c r="CN163" s="246"/>
      <c r="CO163" s="246"/>
      <c r="CP163" s="246"/>
      <c r="CQ163" s="246"/>
      <c r="CR163" s="246"/>
      <c r="CS163" s="246"/>
      <c r="CT163" s="246"/>
      <c r="CU163" s="246"/>
      <c r="CV163" s="246"/>
      <c r="CW163" s="246"/>
      <c r="CX163" s="246"/>
      <c r="CY163" s="246"/>
      <c r="CZ163" s="246"/>
      <c r="DA163" s="246"/>
      <c r="DB163" s="246"/>
      <c r="DC163" s="246"/>
      <c r="DD163" s="246"/>
      <c r="DE163" s="246"/>
      <c r="DF163" s="246"/>
      <c r="DG163" s="246"/>
      <c r="DH163" s="246"/>
      <c r="DI163" s="246"/>
      <c r="DJ163" s="246"/>
      <c r="DK163" s="246"/>
      <c r="DL163" s="246"/>
      <c r="DM163" s="246"/>
      <c r="DN163" s="246"/>
      <c r="DO163" s="246"/>
      <c r="DP163" s="246"/>
      <c r="DQ163" s="246"/>
      <c r="DR163" s="246"/>
      <c r="DS163" s="246"/>
      <c r="DT163" s="246"/>
      <c r="DU163" s="246"/>
      <c r="DV163" s="246"/>
      <c r="DW163" s="246"/>
      <c r="DX163" s="246"/>
      <c r="DY163" s="246"/>
      <c r="DZ163" s="246"/>
      <c r="EA163" s="246"/>
      <c r="EB163" s="246"/>
      <c r="EC163" s="246"/>
      <c r="ED163" s="246"/>
      <c r="EE163" s="246"/>
      <c r="EF163" s="246"/>
      <c r="EG163" s="246"/>
      <c r="EH163" s="246"/>
      <c r="EI163" s="246"/>
      <c r="EJ163" s="246"/>
      <c r="EK163" s="246"/>
      <c r="EL163" s="246"/>
      <c r="EM163" s="246"/>
      <c r="EN163" s="246"/>
      <c r="EO163" s="246"/>
      <c r="EP163" s="246"/>
      <c r="EQ163" s="246"/>
      <c r="ER163" s="246"/>
      <c r="ES163" s="246"/>
      <c r="ET163" s="246"/>
      <c r="EU163" s="246"/>
      <c r="EV163" s="246"/>
      <c r="EW163" s="246"/>
      <c r="EX163" s="246"/>
      <c r="EY163" s="246"/>
      <c r="EZ163" s="246"/>
      <c r="FA163" s="246"/>
      <c r="FB163" s="246"/>
      <c r="FC163" s="246"/>
      <c r="FD163" s="246"/>
      <c r="FE163" s="246"/>
      <c r="FF163" s="246"/>
      <c r="FG163" s="246"/>
      <c r="FH163" s="246"/>
      <c r="FI163" s="246"/>
      <c r="FJ163" s="246"/>
      <c r="FK163" s="246"/>
      <c r="FL163" s="246"/>
      <c r="FM163" s="246"/>
      <c r="FN163" s="246"/>
      <c r="FO163" s="246"/>
      <c r="FP163" s="246"/>
      <c r="FQ163" s="246"/>
      <c r="FR163" s="246"/>
      <c r="FS163" s="246"/>
      <c r="FT163" s="246"/>
      <c r="FU163" s="246"/>
      <c r="FV163" s="246"/>
      <c r="FW163" s="246"/>
      <c r="FX163" s="246"/>
      <c r="FY163" s="246"/>
      <c r="FZ163" s="246"/>
      <c r="GA163" s="246"/>
      <c r="GB163" s="246"/>
      <c r="GC163" s="246"/>
      <c r="GD163" s="246"/>
      <c r="GE163" s="246"/>
      <c r="GF163" s="246"/>
      <c r="GG163" s="246"/>
      <c r="GH163" s="246"/>
      <c r="GI163" s="246"/>
      <c r="GJ163" s="246"/>
      <c r="GK163" s="246"/>
      <c r="GL163" s="246"/>
      <c r="GM163" s="246"/>
      <c r="GN163" s="246"/>
      <c r="GO163" s="246"/>
      <c r="GP163" s="246"/>
      <c r="GQ163" s="246"/>
      <c r="GR163" s="246"/>
      <c r="GS163" s="246"/>
      <c r="GT163" s="246"/>
      <c r="GU163" s="246"/>
      <c r="GV163" s="246"/>
      <c r="GW163" s="246"/>
      <c r="GX163" s="246"/>
      <c r="GY163" s="246"/>
      <c r="GZ163" s="246"/>
      <c r="HA163" s="246"/>
      <c r="HB163" s="246"/>
      <c r="HC163" s="246"/>
      <c r="HD163" s="246"/>
      <c r="HE163" s="246"/>
      <c r="HF163" s="246"/>
      <c r="HG163" s="246"/>
      <c r="HH163" s="246"/>
      <c r="HI163" s="246"/>
      <c r="HJ163" s="246"/>
      <c r="HK163" s="246"/>
      <c r="HL163" s="246"/>
      <c r="HM163" s="246"/>
      <c r="HN163" s="246"/>
      <c r="HO163" s="246"/>
      <c r="HP163" s="246"/>
      <c r="HQ163" s="246"/>
      <c r="HR163" s="246"/>
      <c r="HS163" s="246"/>
      <c r="HT163" s="246"/>
      <c r="HU163" s="246"/>
      <c r="HV163" s="246"/>
      <c r="HW163" s="246"/>
      <c r="HX163" s="246"/>
      <c r="HY163" s="246"/>
      <c r="HZ163" s="246"/>
      <c r="IA163" s="246"/>
      <c r="IB163" s="246"/>
      <c r="IC163" s="246"/>
      <c r="ID163" s="246"/>
      <c r="IE163" s="246"/>
      <c r="IF163" s="246"/>
      <c r="IG163" s="246"/>
      <c r="IH163" s="246"/>
      <c r="II163" s="246"/>
      <c r="IJ163" s="246"/>
      <c r="IK163" s="246"/>
      <c r="IL163" s="246"/>
      <c r="IM163" s="246"/>
      <c r="IN163" s="246"/>
      <c r="IO163" s="246"/>
      <c r="IP163" s="246"/>
      <c r="IQ163" s="246"/>
      <c r="IR163" s="246"/>
      <c r="IS163" s="246"/>
      <c r="IT163" s="246"/>
      <c r="IU163" s="246"/>
    </row>
    <row r="164" spans="1:255" x14ac:dyDescent="0.3">
      <c r="A164" s="218" t="s">
        <v>184</v>
      </c>
      <c r="B164" s="188">
        <f>SUM(B159,B163)</f>
        <v>880</v>
      </c>
      <c r="C164" s="188">
        <f>SUM(C159,C163)</f>
        <v>25.85</v>
      </c>
      <c r="D164" s="188">
        <f>SUM(D159,D163)</f>
        <v>25.189999999999998</v>
      </c>
      <c r="E164" s="188">
        <f>SUM(E159,E163)</f>
        <v>130.06</v>
      </c>
      <c r="F164" s="188">
        <f>SUM(F159,F163)</f>
        <v>856.46999999999991</v>
      </c>
      <c r="G164" s="188"/>
      <c r="H164" s="188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6"/>
      <c r="BB164" s="246"/>
      <c r="BC164" s="246"/>
      <c r="BD164" s="246"/>
      <c r="BE164" s="246"/>
      <c r="BF164" s="246"/>
      <c r="BG164" s="246"/>
      <c r="BH164" s="246"/>
      <c r="BI164" s="246"/>
      <c r="BJ164" s="246"/>
      <c r="BK164" s="246"/>
      <c r="BL164" s="246"/>
      <c r="BM164" s="246"/>
      <c r="BN164" s="246"/>
      <c r="BO164" s="246"/>
      <c r="BP164" s="246"/>
      <c r="BQ164" s="246"/>
      <c r="BR164" s="246"/>
      <c r="BS164" s="246"/>
      <c r="BT164" s="246"/>
      <c r="BU164" s="246"/>
      <c r="BV164" s="246"/>
      <c r="BW164" s="246"/>
      <c r="BX164" s="246"/>
      <c r="BY164" s="246"/>
      <c r="BZ164" s="246"/>
      <c r="CA164" s="246"/>
      <c r="CB164" s="246"/>
      <c r="CC164" s="246"/>
      <c r="CD164" s="246"/>
      <c r="CE164" s="246"/>
      <c r="CF164" s="246"/>
      <c r="CG164" s="246"/>
      <c r="CH164" s="246"/>
      <c r="CI164" s="246"/>
      <c r="CJ164" s="246"/>
      <c r="CK164" s="246"/>
      <c r="CL164" s="246"/>
      <c r="CM164" s="246"/>
      <c r="CN164" s="246"/>
      <c r="CO164" s="246"/>
      <c r="CP164" s="246"/>
      <c r="CQ164" s="246"/>
      <c r="CR164" s="246"/>
      <c r="CS164" s="246"/>
      <c r="CT164" s="246"/>
      <c r="CU164" s="246"/>
      <c r="CV164" s="246"/>
      <c r="CW164" s="246"/>
      <c r="CX164" s="246"/>
      <c r="CY164" s="246"/>
      <c r="CZ164" s="246"/>
      <c r="DA164" s="246"/>
      <c r="DB164" s="246"/>
      <c r="DC164" s="246"/>
      <c r="DD164" s="246"/>
      <c r="DE164" s="246"/>
      <c r="DF164" s="246"/>
      <c r="DG164" s="246"/>
      <c r="DH164" s="246"/>
      <c r="DI164" s="246"/>
      <c r="DJ164" s="246"/>
      <c r="DK164" s="246"/>
      <c r="DL164" s="246"/>
      <c r="DM164" s="246"/>
      <c r="DN164" s="246"/>
      <c r="DO164" s="246"/>
      <c r="DP164" s="246"/>
      <c r="DQ164" s="246"/>
      <c r="DR164" s="246"/>
      <c r="DS164" s="246"/>
      <c r="DT164" s="246"/>
      <c r="DU164" s="246"/>
      <c r="DV164" s="246"/>
      <c r="DW164" s="246"/>
      <c r="DX164" s="246"/>
      <c r="DY164" s="246"/>
      <c r="DZ164" s="246"/>
      <c r="EA164" s="246"/>
      <c r="EB164" s="246"/>
      <c r="EC164" s="246"/>
      <c r="ED164" s="246"/>
      <c r="EE164" s="246"/>
      <c r="EF164" s="246"/>
      <c r="EG164" s="246"/>
      <c r="EH164" s="246"/>
      <c r="EI164" s="246"/>
      <c r="EJ164" s="246"/>
      <c r="EK164" s="246"/>
      <c r="EL164" s="246"/>
      <c r="EM164" s="246"/>
      <c r="EN164" s="246"/>
      <c r="EO164" s="246"/>
      <c r="EP164" s="246"/>
      <c r="EQ164" s="246"/>
      <c r="ER164" s="246"/>
      <c r="ES164" s="246"/>
      <c r="ET164" s="246"/>
      <c r="EU164" s="246"/>
      <c r="EV164" s="246"/>
      <c r="EW164" s="246"/>
      <c r="EX164" s="246"/>
      <c r="EY164" s="246"/>
      <c r="EZ164" s="246"/>
      <c r="FA164" s="246"/>
      <c r="FB164" s="246"/>
      <c r="FC164" s="246"/>
      <c r="FD164" s="246"/>
      <c r="FE164" s="246"/>
      <c r="FF164" s="246"/>
      <c r="FG164" s="246"/>
      <c r="FH164" s="246"/>
      <c r="FI164" s="246"/>
      <c r="FJ164" s="246"/>
      <c r="FK164" s="246"/>
      <c r="FL164" s="246"/>
      <c r="FM164" s="246"/>
      <c r="FN164" s="246"/>
      <c r="FO164" s="246"/>
      <c r="FP164" s="246"/>
      <c r="FQ164" s="246"/>
      <c r="FR164" s="246"/>
      <c r="FS164" s="246"/>
      <c r="FT164" s="246"/>
      <c r="FU164" s="246"/>
      <c r="FV164" s="246"/>
      <c r="FW164" s="246"/>
      <c r="FX164" s="246"/>
      <c r="FY164" s="246"/>
      <c r="FZ164" s="246"/>
      <c r="GA164" s="246"/>
      <c r="GB164" s="246"/>
      <c r="GC164" s="246"/>
      <c r="GD164" s="246"/>
      <c r="GE164" s="246"/>
      <c r="GF164" s="246"/>
      <c r="GG164" s="246"/>
      <c r="GH164" s="246"/>
      <c r="GI164" s="246"/>
      <c r="GJ164" s="246"/>
      <c r="GK164" s="246"/>
      <c r="GL164" s="246"/>
      <c r="GM164" s="246"/>
      <c r="GN164" s="246"/>
      <c r="GO164" s="246"/>
      <c r="GP164" s="246"/>
      <c r="GQ164" s="246"/>
      <c r="GR164" s="246"/>
      <c r="GS164" s="246"/>
      <c r="GT164" s="246"/>
      <c r="GU164" s="246"/>
      <c r="GV164" s="246"/>
      <c r="GW164" s="246"/>
      <c r="GX164" s="246"/>
      <c r="GY164" s="246"/>
      <c r="GZ164" s="246"/>
      <c r="HA164" s="246"/>
      <c r="HB164" s="246"/>
      <c r="HC164" s="246"/>
      <c r="HD164" s="246"/>
      <c r="HE164" s="246"/>
      <c r="HF164" s="246"/>
      <c r="HG164" s="246"/>
      <c r="HH164" s="246"/>
      <c r="HI164" s="246"/>
      <c r="HJ164" s="246"/>
      <c r="HK164" s="246"/>
      <c r="HL164" s="246"/>
      <c r="HM164" s="246"/>
      <c r="HN164" s="246"/>
      <c r="HO164" s="246"/>
      <c r="HP164" s="246"/>
      <c r="HQ164" s="246"/>
      <c r="HR164" s="246"/>
      <c r="HS164" s="246"/>
      <c r="HT164" s="246"/>
      <c r="HU164" s="246"/>
      <c r="HV164" s="246"/>
      <c r="HW164" s="246"/>
      <c r="HX164" s="246"/>
      <c r="HY164" s="246"/>
      <c r="HZ164" s="246"/>
      <c r="IA164" s="246"/>
      <c r="IB164" s="246"/>
      <c r="IC164" s="246"/>
      <c r="ID164" s="246"/>
      <c r="IE164" s="246"/>
      <c r="IF164" s="246"/>
      <c r="IG164" s="246"/>
      <c r="IH164" s="246"/>
      <c r="II164" s="246"/>
      <c r="IJ164" s="246"/>
      <c r="IK164" s="246"/>
      <c r="IL164" s="246"/>
      <c r="IM164" s="246"/>
      <c r="IN164" s="246"/>
      <c r="IO164" s="246"/>
      <c r="IP164" s="246"/>
      <c r="IQ164" s="246"/>
      <c r="IR164" s="246"/>
      <c r="IS164" s="246"/>
      <c r="IT164" s="246"/>
      <c r="IU164" s="246"/>
    </row>
  </sheetData>
  <mergeCells count="38">
    <mergeCell ref="A153:H153"/>
    <mergeCell ref="A160:H160"/>
    <mergeCell ref="A126:H126"/>
    <mergeCell ref="A133:H133"/>
    <mergeCell ref="A138:H138"/>
    <mergeCell ref="A140:H140"/>
    <mergeCell ref="A146:H146"/>
    <mergeCell ref="A151:H151"/>
    <mergeCell ref="A99:H99"/>
    <mergeCell ref="A105:H105"/>
    <mergeCell ref="A110:H110"/>
    <mergeCell ref="A112:H112"/>
    <mergeCell ref="A119:H119"/>
    <mergeCell ref="A124:H124"/>
    <mergeCell ref="A77:H77"/>
    <mergeCell ref="A82:H82"/>
    <mergeCell ref="A83:H83"/>
    <mergeCell ref="A85:H85"/>
    <mergeCell ref="A92:H92"/>
    <mergeCell ref="A97:H97"/>
    <mergeCell ref="A51:H51"/>
    <mergeCell ref="A56:H56"/>
    <mergeCell ref="A58:H58"/>
    <mergeCell ref="A64:H64"/>
    <mergeCell ref="A69:H69"/>
    <mergeCell ref="A71:H71"/>
    <mergeCell ref="A23:H23"/>
    <mergeCell ref="A28:H28"/>
    <mergeCell ref="A30:H30"/>
    <mergeCell ref="A37:H37"/>
    <mergeCell ref="A42:H42"/>
    <mergeCell ref="A44:H44"/>
    <mergeCell ref="A1:H1"/>
    <mergeCell ref="A2:H2"/>
    <mergeCell ref="A4:H4"/>
    <mergeCell ref="A10:H10"/>
    <mergeCell ref="A15:H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1-4</vt:lpstr>
      <vt:lpstr>общее</vt:lpstr>
      <vt:lpstr>овз 1-4 1 см</vt:lpstr>
      <vt:lpstr>овз 1-4 2 см</vt:lpstr>
      <vt:lpstr>модуль14,2</vt:lpstr>
      <vt:lpstr>мо,сво 14.2</vt:lpstr>
      <vt:lpstr>модуль 14.1</vt:lpstr>
      <vt:lpstr>мо 14.1</vt:lpstr>
      <vt:lpstr>овз 14.1</vt:lpstr>
      <vt:lpstr>соп 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СердитоваЮВ</dc:creator>
  <cp:lastModifiedBy>СердитоваЮВ</cp:lastModifiedBy>
  <dcterms:created xsi:type="dcterms:W3CDTF">2023-09-05T13:58:31Z</dcterms:created>
  <dcterms:modified xsi:type="dcterms:W3CDTF">2023-09-05T13:58:48Z</dcterms:modified>
</cp:coreProperties>
</file>